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2020" sheetId="1" r:id="rId1"/>
    <sheet name="stř.2020" sheetId="2" r:id="rId2"/>
    <sheet name="SR" sheetId="3" r:id="rId3"/>
  </sheets>
  <definedNames>
    <definedName name="Excel_BuiltIn_Print_Area_1">'2020'!$A$1:$K$219</definedName>
    <definedName name="Excel_BuiltIn_Print_Area_1_1">'2020'!$A$1:$J$246</definedName>
    <definedName name="Excel_BuiltIn_Print_Area_1_1_1">'2020'!$A$1:$J$196</definedName>
    <definedName name="_xlnm.Print_Area" localSheetId="0">'2020'!$A$1:$K$190</definedName>
    <definedName name="_xlnm.Print_Area" localSheetId="1">'stř.2020'!$A$1:$P$187</definedName>
    <definedName name="Z_8D2DF702_4E95_4B17_A1C7_73B88F009F3E_.wvu.PrintArea" localSheetId="0" hidden="1">'2020'!$A$1:$K$190</definedName>
  </definedNames>
  <calcPr fullCalcOnLoad="1"/>
</workbook>
</file>

<file path=xl/sharedStrings.xml><?xml version="1.0" encoding="utf-8"?>
<sst xmlns="http://schemas.openxmlformats.org/spreadsheetml/2006/main" count="526" uniqueCount="173">
  <si>
    <t>Rozpočet</t>
  </si>
  <si>
    <t>Čerpání</t>
  </si>
  <si>
    <t>SU.AU</t>
  </si>
  <si>
    <t>Text</t>
  </si>
  <si>
    <t>HČ</t>
  </si>
  <si>
    <t>DČ</t>
  </si>
  <si>
    <t>Celkem</t>
  </si>
  <si>
    <t>%</t>
  </si>
  <si>
    <t>Zbývá</t>
  </si>
  <si>
    <t>Příspěvek na činnost</t>
  </si>
  <si>
    <t>Ostatní dotace</t>
  </si>
  <si>
    <t>*</t>
  </si>
  <si>
    <t>Poplatky za kroužky</t>
  </si>
  <si>
    <t>Poplatky za družinu</t>
  </si>
  <si>
    <t>Tržby za prodané zboží</t>
  </si>
  <si>
    <t>Příjmy celkem</t>
  </si>
  <si>
    <t>Potraviny</t>
  </si>
  <si>
    <t>Pitný režim</t>
  </si>
  <si>
    <t>Učební pomůcky</t>
  </si>
  <si>
    <t>Kancelářské potřeby</t>
  </si>
  <si>
    <t>Knihy, noviny, časopisy</t>
  </si>
  <si>
    <t>Úklidové prostředky</t>
  </si>
  <si>
    <t>Potřeby do kuchyně</t>
  </si>
  <si>
    <t>Benzin, PHM</t>
  </si>
  <si>
    <t>Materiál na opravy</t>
  </si>
  <si>
    <t>Všeobecný materiál</t>
  </si>
  <si>
    <t>DHM &lt; 3000</t>
  </si>
  <si>
    <t>DHM &gt; 3000</t>
  </si>
  <si>
    <t>Materiál celkem</t>
  </si>
  <si>
    <t>Vodné, stočné</t>
  </si>
  <si>
    <t>Plyn</t>
  </si>
  <si>
    <t>Elektřina</t>
  </si>
  <si>
    <t>Pevná paliva</t>
  </si>
  <si>
    <t>Energie celkem</t>
  </si>
  <si>
    <t>Opravy a udržování</t>
  </si>
  <si>
    <t>Prodané zboží</t>
  </si>
  <si>
    <t>518xx</t>
  </si>
  <si>
    <t>Výkony spojů /telefon</t>
  </si>
  <si>
    <t>Poštovné</t>
  </si>
  <si>
    <t>Poplatky za internet</t>
  </si>
  <si>
    <t>Nájemné</t>
  </si>
  <si>
    <t>Přepravné</t>
  </si>
  <si>
    <t>Náklady na závodní stravování</t>
  </si>
  <si>
    <t>Odpady, úklidové služby</t>
  </si>
  <si>
    <t>Poradenské a ek. služby</t>
  </si>
  <si>
    <t>Lyžařský výcvik, plavecký výcvik</t>
  </si>
  <si>
    <t xml:space="preserve">Ostatní služby </t>
  </si>
  <si>
    <t>Služby zpracování dat</t>
  </si>
  <si>
    <t>Nákup programového vybavení</t>
  </si>
  <si>
    <t>Náklady na údržbu počítačové sítě</t>
  </si>
  <si>
    <t>Služby celkem</t>
  </si>
  <si>
    <t>Mzdové náklady</t>
  </si>
  <si>
    <t>OPPP/USC</t>
  </si>
  <si>
    <t>Příděl do FKSP</t>
  </si>
  <si>
    <t>Pojištění</t>
  </si>
  <si>
    <t>Ostatní náklady celkem</t>
  </si>
  <si>
    <t>Odpisy HIM,NIM</t>
  </si>
  <si>
    <t>Náklady celkem</t>
  </si>
  <si>
    <t>Finanční plán</t>
  </si>
  <si>
    <t>Učebnice</t>
  </si>
  <si>
    <t>Cestovní náhrady</t>
  </si>
  <si>
    <t>Dotace na investice</t>
  </si>
  <si>
    <t>Odvod z nájemného</t>
  </si>
  <si>
    <t>Odvod z odpisů</t>
  </si>
  <si>
    <t>Stav finančních fondů</t>
  </si>
  <si>
    <t>Fond odměn</t>
  </si>
  <si>
    <t>Fond kulturních a sociálních potřeb (FKSP)</t>
  </si>
  <si>
    <t>Fond rozvoje investičního majetku (FRIM)</t>
  </si>
  <si>
    <t>Hospodaření celkem</t>
  </si>
  <si>
    <t>Hlavní a doplňková činnost - provozní rozpočet</t>
  </si>
  <si>
    <t>Ost. soc. nákl. /náhr. za nemoc</t>
  </si>
  <si>
    <t>Doplňkové informace</t>
  </si>
  <si>
    <t>Neuplatněná DPH</t>
  </si>
  <si>
    <t>Kursové ztráty</t>
  </si>
  <si>
    <t>Výnosy z pronájmu /TV - smlouvy</t>
  </si>
  <si>
    <t>Stravné /žáci</t>
  </si>
  <si>
    <t>Stravné /zaměstnanci</t>
  </si>
  <si>
    <t>Výnosy z pronájmu /nebyt. pr. - sml</t>
  </si>
  <si>
    <t>Výnosy z pronájmu /nebyt. pr. - příl</t>
  </si>
  <si>
    <t>Výnosy z pronájmu /ostatní</t>
  </si>
  <si>
    <t>Výnosy z prodeje materiálu</t>
  </si>
  <si>
    <t>Výnosy z prodeje DHM</t>
  </si>
  <si>
    <t>Ostatní výnosy</t>
  </si>
  <si>
    <t>Úroky</t>
  </si>
  <si>
    <t>Čerpání fondů /RF</t>
  </si>
  <si>
    <t>Čerpání fondů /FRM</t>
  </si>
  <si>
    <t>Poplatky za vedení BU</t>
  </si>
  <si>
    <t>Zdravotní pojištění</t>
  </si>
  <si>
    <t>Ostatní služby /PV</t>
  </si>
  <si>
    <t>Zákonné sociální náklady celkem</t>
  </si>
  <si>
    <t>Mzdové náklady celkem</t>
  </si>
  <si>
    <t>Zákonné sociální pojištění celkem</t>
  </si>
  <si>
    <t>Jiné sociální náklady celkem</t>
  </si>
  <si>
    <t>Náhrady cestovného</t>
  </si>
  <si>
    <t>Školení zaměstnanců</t>
  </si>
  <si>
    <t>Ostatní</t>
  </si>
  <si>
    <t>Zákonné pojištění</t>
  </si>
  <si>
    <t>Finanční náklady celkem</t>
  </si>
  <si>
    <t>Výnosy z prodeje služeb</t>
  </si>
  <si>
    <t>Výnosy z pronájmu</t>
  </si>
  <si>
    <t>Čerpání fondů</t>
  </si>
  <si>
    <t>Poplatky za mateřskou školu</t>
  </si>
  <si>
    <t>Sociální pojištění</t>
  </si>
  <si>
    <t>Rezervní fond /z HV</t>
  </si>
  <si>
    <t>Rezervní fond /z darů</t>
  </si>
  <si>
    <t>Pomůcky pro kroužky</t>
  </si>
  <si>
    <t>Výnosy z pronájmu /TV - příležitostný pronájem</t>
  </si>
  <si>
    <t>Příležitostný pronájem</t>
  </si>
  <si>
    <t>MŠ</t>
  </si>
  <si>
    <t>ŠJ</t>
  </si>
  <si>
    <t>Hračky a výchovné pomůcky</t>
  </si>
  <si>
    <t>OPPP</t>
  </si>
  <si>
    <t>DVPP</t>
  </si>
  <si>
    <t>Stravné /DČ</t>
  </si>
  <si>
    <t>ZŠ</t>
  </si>
  <si>
    <t>celkem</t>
  </si>
  <si>
    <t>Učební pomůcky, hračky</t>
  </si>
  <si>
    <t>Mateřská škola a Základní škola, Hajnice, okres Trutnov</t>
  </si>
  <si>
    <t>Učební pomůcky, hračky, výchovné pomůcky</t>
  </si>
  <si>
    <t>HČ /rozpočet</t>
  </si>
  <si>
    <t>HČ /skutečnost</t>
  </si>
  <si>
    <t>rozpočet - skutečnost</t>
  </si>
  <si>
    <t>12</t>
  </si>
  <si>
    <t>DDHM</t>
  </si>
  <si>
    <t>OON</t>
  </si>
  <si>
    <t xml:space="preserve">Ostatní výnosy </t>
  </si>
  <si>
    <t>Náhrady za nemoc</t>
  </si>
  <si>
    <t>Jiné pokuty a penále</t>
  </si>
  <si>
    <t>Topná čerpadla</t>
  </si>
  <si>
    <t>Daň z příjmu</t>
  </si>
  <si>
    <t>Topná tělesa</t>
  </si>
  <si>
    <t>Zúčtování odpisů 403</t>
  </si>
  <si>
    <t>Odpisy 403</t>
  </si>
  <si>
    <t>Odstupné</t>
  </si>
  <si>
    <t>OPPP odstupné</t>
  </si>
  <si>
    <t>Účelová dotace /oprava střechy</t>
  </si>
  <si>
    <t>Opravy a udržování /oprava střechy</t>
  </si>
  <si>
    <t>Rezervní fond /dary</t>
  </si>
  <si>
    <t>Zdravotní pojištění UP</t>
  </si>
  <si>
    <t>Sociální pojištění  UP</t>
  </si>
  <si>
    <t>Příspěvek na činnost - UP mzdy</t>
  </si>
  <si>
    <t>Příspěvek na činnost - up</t>
  </si>
  <si>
    <t>Příspěvek na činnost - Oprava střechy</t>
  </si>
  <si>
    <t>Ostatní náklady</t>
  </si>
  <si>
    <t>CZ.02.3.68/0.0/0.0/18_063/0009331</t>
  </si>
  <si>
    <t xml:space="preserve">Rozvojový program MŠMT - Rovný přístup ke kvalitnímu předško. , primárnímu a sekund. vzdělávání ( UZ 33063 ) </t>
  </si>
  <si>
    <t>ORG 9</t>
  </si>
  <si>
    <t>Rezervní fond /nespotřebovaná dotace Šablony</t>
  </si>
  <si>
    <t>Služby</t>
  </si>
  <si>
    <t>Školení, semináře</t>
  </si>
  <si>
    <t>Přehled hospodaření v roce 2020- střediska</t>
  </si>
  <si>
    <t>Přehled hospodaření v roce 2020</t>
  </si>
  <si>
    <t>zbývá</t>
  </si>
  <si>
    <t>zůstatek</t>
  </si>
  <si>
    <t>vratka</t>
  </si>
  <si>
    <t>Lékařské prohlídky</t>
  </si>
  <si>
    <t>Pořízení technického vybavení škol ( UZ 33353 )</t>
  </si>
  <si>
    <t xml:space="preserve"> CZ.02.3.X/0.0/0.0/20_080/0017360</t>
  </si>
  <si>
    <t>ORG 1</t>
  </si>
  <si>
    <t>Tiskárna</t>
  </si>
  <si>
    <t>Technické vybavení</t>
  </si>
  <si>
    <t>Kopírka</t>
  </si>
  <si>
    <t>Přímé náklady na vzdělávání (UZ 33353)   k 2.12.2020</t>
  </si>
  <si>
    <t>Mzdové náklady /náhrady za nemoc</t>
  </si>
  <si>
    <t>DoFa 357/20</t>
  </si>
  <si>
    <t>2020.12</t>
  </si>
  <si>
    <t>Ost. soc. nákl. /zákonné pojištění</t>
  </si>
  <si>
    <t>Přímé náklady na vzdělávání (UZ 33353) k 2.12.2020</t>
  </si>
  <si>
    <t>Materiál</t>
  </si>
  <si>
    <t>Rezervní fond /z nedočerpaná dotace EU Šablony II.</t>
  </si>
  <si>
    <t>Rezervní fond /z nedočerpaná dotace EU Šablony III.</t>
  </si>
  <si>
    <t>Bezplatně předané respirátory</t>
  </si>
  <si>
    <t>OOP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</si>
</sst>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[$-405]d\.\ mmmm\ yyyy"/>
    <numFmt numFmtId="166" formatCode="0.0"/>
    <numFmt numFmtId="167" formatCode="#,##0.0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b/>
      <sz val="24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22"/>
      <color indexed="8"/>
      <name val="Verdana"/>
      <family val="2"/>
    </font>
    <font>
      <b/>
      <sz val="18"/>
      <color indexed="8"/>
      <name val="Verdana"/>
      <family val="2"/>
    </font>
    <font>
      <b/>
      <sz val="2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22"/>
      <name val="Arial"/>
      <family val="2"/>
    </font>
    <font>
      <sz val="12"/>
      <color indexed="5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indexed="43"/>
      <name val="Arial"/>
      <family val="2"/>
    </font>
    <font>
      <b/>
      <sz val="11"/>
      <color indexed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color indexed="13"/>
      <name val="Arial"/>
      <family val="2"/>
    </font>
    <font>
      <sz val="10"/>
      <color indexed="9"/>
      <name val="Arial"/>
      <family val="2"/>
    </font>
    <font>
      <sz val="9"/>
      <color indexed="13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57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8"/>
      <name val="Verdana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10"/>
      <name val="Verdana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sz val="10"/>
      <color indexed="50"/>
      <name val="Arial"/>
      <family val="2"/>
    </font>
    <font>
      <b/>
      <sz val="12"/>
      <color theme="9" tint="-0.4999699890613556"/>
      <name val="Arial"/>
      <family val="2"/>
    </font>
    <font>
      <b/>
      <sz val="10"/>
      <color theme="3"/>
      <name val="Arial"/>
      <family val="2"/>
    </font>
    <font>
      <b/>
      <sz val="12"/>
      <color rgb="FF752B29"/>
      <name val="Arial"/>
      <family val="2"/>
    </font>
    <font>
      <sz val="12"/>
      <color rgb="FF752B29"/>
      <name val="Arial"/>
      <family val="2"/>
    </font>
    <font>
      <sz val="10"/>
      <color rgb="FF752B2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3" borderId="8" applyNumberFormat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739">
    <xf numFmtId="0" fontId="0" fillId="0" borderId="0" xfId="0" applyAlignment="1">
      <alignment/>
    </xf>
    <xf numFmtId="0" fontId="0" fillId="13" borderId="0" xfId="0" applyFill="1" applyAlignment="1">
      <alignment/>
    </xf>
    <xf numFmtId="0" fontId="17" fillId="13" borderId="0" xfId="0" applyFont="1" applyFill="1" applyAlignment="1">
      <alignment/>
    </xf>
    <xf numFmtId="49" fontId="18" fillId="13" borderId="10" xfId="0" applyNumberFormat="1" applyFont="1" applyFill="1" applyBorder="1" applyAlignment="1">
      <alignment horizontal="center" vertical="center"/>
    </xf>
    <xf numFmtId="0" fontId="19" fillId="13" borderId="11" xfId="0" applyFont="1" applyFill="1" applyBorder="1" applyAlignment="1">
      <alignment vertical="center"/>
    </xf>
    <xf numFmtId="0" fontId="20" fillId="13" borderId="12" xfId="0" applyFont="1" applyFill="1" applyBorder="1" applyAlignment="1">
      <alignment/>
    </xf>
    <xf numFmtId="0" fontId="20" fillId="13" borderId="13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/>
    </xf>
    <xf numFmtId="0" fontId="20" fillId="13" borderId="0" xfId="0" applyFont="1" applyFill="1" applyBorder="1" applyAlignment="1">
      <alignment/>
    </xf>
    <xf numFmtId="0" fontId="20" fillId="13" borderId="0" xfId="0" applyFont="1" applyFill="1" applyBorder="1" applyAlignment="1">
      <alignment horizontal="right"/>
    </xf>
    <xf numFmtId="0" fontId="21" fillId="13" borderId="0" xfId="0" applyFont="1" applyFill="1" applyAlignment="1">
      <alignment horizontal="left"/>
    </xf>
    <xf numFmtId="0" fontId="22" fillId="13" borderId="0" xfId="0" applyFont="1" applyFill="1" applyAlignment="1">
      <alignment/>
    </xf>
    <xf numFmtId="0" fontId="23" fillId="13" borderId="0" xfId="0" applyFont="1" applyFill="1" applyAlignment="1">
      <alignment/>
    </xf>
    <xf numFmtId="0" fontId="20" fillId="13" borderId="0" xfId="0" applyFont="1" applyFill="1" applyAlignment="1">
      <alignment/>
    </xf>
    <xf numFmtId="0" fontId="24" fillId="13" borderId="0" xfId="0" applyFont="1" applyFill="1" applyAlignment="1">
      <alignment/>
    </xf>
    <xf numFmtId="0" fontId="25" fillId="13" borderId="14" xfId="0" applyFont="1" applyFill="1" applyBorder="1" applyAlignment="1">
      <alignment/>
    </xf>
    <xf numFmtId="0" fontId="25" fillId="13" borderId="11" xfId="0" applyFont="1" applyFill="1" applyBorder="1" applyAlignment="1">
      <alignment/>
    </xf>
    <xf numFmtId="0" fontId="25" fillId="13" borderId="12" xfId="0" applyFont="1" applyFill="1" applyBorder="1" applyAlignment="1">
      <alignment/>
    </xf>
    <xf numFmtId="0" fontId="25" fillId="13" borderId="13" xfId="0" applyFont="1" applyFill="1" applyBorder="1" applyAlignment="1">
      <alignment/>
    </xf>
    <xf numFmtId="0" fontId="25" fillId="13" borderId="15" xfId="0" applyFont="1" applyFill="1" applyBorder="1" applyAlignment="1">
      <alignment/>
    </xf>
    <xf numFmtId="0" fontId="25" fillId="13" borderId="16" xfId="0" applyFont="1" applyFill="1" applyBorder="1" applyAlignment="1">
      <alignment horizontal="left"/>
    </xf>
    <xf numFmtId="0" fontId="25" fillId="13" borderId="16" xfId="0" applyFont="1" applyFill="1" applyBorder="1" applyAlignment="1">
      <alignment/>
    </xf>
    <xf numFmtId="0" fontId="25" fillId="13" borderId="17" xfId="0" applyFont="1" applyFill="1" applyBorder="1" applyAlignment="1">
      <alignment horizontal="right"/>
    </xf>
    <xf numFmtId="0" fontId="25" fillId="13" borderId="12" xfId="0" applyFont="1" applyFill="1" applyBorder="1" applyAlignment="1">
      <alignment horizontal="right"/>
    </xf>
    <xf numFmtId="0" fontId="25" fillId="13" borderId="11" xfId="0" applyFont="1" applyFill="1" applyBorder="1" applyAlignment="1">
      <alignment horizontal="right"/>
    </xf>
    <xf numFmtId="0" fontId="26" fillId="13" borderId="10" xfId="0" applyFont="1" applyFill="1" applyBorder="1" applyAlignment="1">
      <alignment horizontal="right"/>
    </xf>
    <xf numFmtId="0" fontId="25" fillId="13" borderId="13" xfId="0" applyFont="1" applyFill="1" applyBorder="1" applyAlignment="1">
      <alignment/>
    </xf>
    <xf numFmtId="0" fontId="25" fillId="13" borderId="13" xfId="0" applyFont="1" applyFill="1" applyBorder="1" applyAlignment="1">
      <alignment horizontal="right"/>
    </xf>
    <xf numFmtId="0" fontId="27" fillId="13" borderId="0" xfId="0" applyFont="1" applyFill="1" applyAlignment="1">
      <alignment/>
    </xf>
    <xf numFmtId="0" fontId="28" fillId="13" borderId="0" xfId="0" applyFont="1" applyFill="1" applyAlignment="1">
      <alignment/>
    </xf>
    <xf numFmtId="0" fontId="27" fillId="13" borderId="0" xfId="0" applyFont="1" applyFill="1" applyAlignment="1">
      <alignment/>
    </xf>
    <xf numFmtId="4" fontId="29" fillId="0" borderId="0" xfId="0" applyNumberFormat="1" applyFont="1" applyFill="1" applyBorder="1" applyAlignment="1">
      <alignment/>
    </xf>
    <xf numFmtId="0" fontId="30" fillId="13" borderId="18" xfId="0" applyFont="1" applyFill="1" applyBorder="1" applyAlignment="1">
      <alignment horizontal="left" vertical="center"/>
    </xf>
    <xf numFmtId="3" fontId="30" fillId="13" borderId="18" xfId="0" applyNumberFormat="1" applyFont="1" applyFill="1" applyBorder="1" applyAlignment="1">
      <alignment vertical="center"/>
    </xf>
    <xf numFmtId="3" fontId="30" fillId="13" borderId="19" xfId="0" applyNumberFormat="1" applyFont="1" applyFill="1" applyBorder="1" applyAlignment="1">
      <alignment vertical="center"/>
    </xf>
    <xf numFmtId="3" fontId="30" fillId="13" borderId="20" xfId="0" applyNumberFormat="1" applyFont="1" applyFill="1" applyBorder="1" applyAlignment="1">
      <alignment horizontal="right" vertical="center"/>
    </xf>
    <xf numFmtId="4" fontId="30" fillId="13" borderId="18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3" fontId="31" fillId="0" borderId="18" xfId="0" applyNumberFormat="1" applyFont="1" applyFill="1" applyBorder="1" applyAlignment="1">
      <alignment vertical="center"/>
    </xf>
    <xf numFmtId="4" fontId="31" fillId="0" borderId="18" xfId="0" applyNumberFormat="1" applyFont="1" applyFill="1" applyBorder="1" applyAlignment="1">
      <alignment vertical="center"/>
    </xf>
    <xf numFmtId="3" fontId="30" fillId="13" borderId="16" xfId="0" applyNumberFormat="1" applyFont="1" applyFill="1" applyBorder="1" applyAlignment="1">
      <alignment vertical="center"/>
    </xf>
    <xf numFmtId="3" fontId="30" fillId="13" borderId="21" xfId="0" applyNumberFormat="1" applyFont="1" applyFill="1" applyBorder="1" applyAlignment="1">
      <alignment vertical="center"/>
    </xf>
    <xf numFmtId="0" fontId="30" fillId="13" borderId="19" xfId="0" applyFont="1" applyFill="1" applyBorder="1" applyAlignment="1">
      <alignment vertical="center"/>
    </xf>
    <xf numFmtId="3" fontId="30" fillId="13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13" borderId="18" xfId="0" applyNumberFormat="1" applyFont="1" applyFill="1" applyBorder="1" applyAlignment="1">
      <alignment vertical="center"/>
    </xf>
    <xf numFmtId="0" fontId="31" fillId="13" borderId="18" xfId="0" applyFont="1" applyFill="1" applyBorder="1" applyAlignment="1">
      <alignment horizontal="left" vertical="center"/>
    </xf>
    <xf numFmtId="4" fontId="31" fillId="13" borderId="19" xfId="0" applyNumberFormat="1" applyFont="1" applyFill="1" applyBorder="1" applyAlignment="1">
      <alignment/>
    </xf>
    <xf numFmtId="4" fontId="31" fillId="13" borderId="18" xfId="0" applyNumberFormat="1" applyFont="1" applyFill="1" applyBorder="1" applyAlignment="1">
      <alignment vertical="center"/>
    </xf>
    <xf numFmtId="4" fontId="0" fillId="13" borderId="0" xfId="0" applyNumberFormat="1" applyFill="1" applyAlignment="1">
      <alignment/>
    </xf>
    <xf numFmtId="0" fontId="38" fillId="13" borderId="11" xfId="0" applyFont="1" applyFill="1" applyBorder="1" applyAlignment="1">
      <alignment vertical="center"/>
    </xf>
    <xf numFmtId="4" fontId="38" fillId="13" borderId="17" xfId="0" applyNumberFormat="1" applyFont="1" applyFill="1" applyBorder="1" applyAlignment="1">
      <alignment vertical="center"/>
    </xf>
    <xf numFmtId="4" fontId="38" fillId="13" borderId="11" xfId="0" applyNumberFormat="1" applyFont="1" applyFill="1" applyBorder="1" applyAlignment="1">
      <alignment vertical="center"/>
    </xf>
    <xf numFmtId="3" fontId="38" fillId="13" borderId="13" xfId="0" applyNumberFormat="1" applyFont="1" applyFill="1" applyBorder="1" applyAlignment="1">
      <alignment horizontal="right" vertical="center"/>
    </xf>
    <xf numFmtId="0" fontId="36" fillId="13" borderId="0" xfId="0" applyFont="1" applyFill="1" applyAlignment="1">
      <alignment vertical="center"/>
    </xf>
    <xf numFmtId="3" fontId="36" fillId="13" borderId="0" xfId="0" applyNumberFormat="1" applyFont="1" applyFill="1" applyAlignment="1">
      <alignment vertical="center"/>
    </xf>
    <xf numFmtId="4" fontId="36" fillId="13" borderId="0" xfId="0" applyNumberFormat="1" applyFont="1" applyFill="1" applyAlignment="1">
      <alignment vertical="center"/>
    </xf>
    <xf numFmtId="4" fontId="37" fillId="13" borderId="0" xfId="0" applyNumberFormat="1" applyFont="1" applyFill="1" applyAlignment="1">
      <alignment vertical="center"/>
    </xf>
    <xf numFmtId="3" fontId="36" fillId="13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4" fontId="30" fillId="13" borderId="0" xfId="0" applyNumberFormat="1" applyFont="1" applyFill="1" applyBorder="1" applyAlignment="1">
      <alignment vertical="center"/>
    </xf>
    <xf numFmtId="0" fontId="0" fillId="13" borderId="0" xfId="0" applyFill="1" applyBorder="1" applyAlignment="1">
      <alignment/>
    </xf>
    <xf numFmtId="0" fontId="0" fillId="0" borderId="0" xfId="0" applyBorder="1" applyAlignment="1">
      <alignment/>
    </xf>
    <xf numFmtId="4" fontId="33" fillId="13" borderId="0" xfId="0" applyNumberFormat="1" applyFont="1" applyFill="1" applyBorder="1" applyAlignment="1">
      <alignment vertical="center"/>
    </xf>
    <xf numFmtId="4" fontId="41" fillId="13" borderId="0" xfId="0" applyNumberFormat="1" applyFont="1" applyFill="1" applyBorder="1" applyAlignment="1">
      <alignment vertical="center"/>
    </xf>
    <xf numFmtId="4" fontId="38" fillId="13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0" fontId="38" fillId="13" borderId="0" xfId="0" applyFont="1" applyFill="1" applyBorder="1" applyAlignment="1">
      <alignment vertical="center"/>
    </xf>
    <xf numFmtId="3" fontId="38" fillId="13" borderId="0" xfId="0" applyNumberFormat="1" applyFont="1" applyFill="1" applyBorder="1" applyAlignment="1">
      <alignment vertical="center"/>
    </xf>
    <xf numFmtId="3" fontId="38" fillId="13" borderId="0" xfId="0" applyNumberFormat="1" applyFont="1" applyFill="1" applyBorder="1" applyAlignment="1">
      <alignment horizontal="right" vertical="center"/>
    </xf>
    <xf numFmtId="0" fontId="0" fillId="13" borderId="0" xfId="0" applyFill="1" applyBorder="1" applyAlignment="1">
      <alignment horizontal="right"/>
    </xf>
    <xf numFmtId="4" fontId="29" fillId="13" borderId="22" xfId="0" applyNumberFormat="1" applyFont="1" applyFill="1" applyBorder="1" applyAlignment="1">
      <alignment vertical="center"/>
    </xf>
    <xf numFmtId="4" fontId="32" fillId="0" borderId="22" xfId="0" applyNumberFormat="1" applyFont="1" applyFill="1" applyBorder="1" applyAlignment="1">
      <alignment vertical="center"/>
    </xf>
    <xf numFmtId="4" fontId="32" fillId="13" borderId="22" xfId="0" applyNumberFormat="1" applyFont="1" applyFill="1" applyBorder="1" applyAlignment="1">
      <alignment vertical="center"/>
    </xf>
    <xf numFmtId="4" fontId="38" fillId="13" borderId="23" xfId="0" applyNumberFormat="1" applyFont="1" applyFill="1" applyBorder="1" applyAlignment="1">
      <alignment vertical="center"/>
    </xf>
    <xf numFmtId="0" fontId="30" fillId="18" borderId="24" xfId="0" applyFont="1" applyFill="1" applyBorder="1" applyAlignment="1">
      <alignment horizontal="left" vertical="center"/>
    </xf>
    <xf numFmtId="0" fontId="29" fillId="18" borderId="24" xfId="0" applyFont="1" applyFill="1" applyBorder="1" applyAlignment="1">
      <alignment vertical="center"/>
    </xf>
    <xf numFmtId="3" fontId="29" fillId="18" borderId="24" xfId="0" applyNumberFormat="1" applyFont="1" applyFill="1" applyBorder="1" applyAlignment="1">
      <alignment vertical="center"/>
    </xf>
    <xf numFmtId="4" fontId="30" fillId="18" borderId="24" xfId="0" applyNumberFormat="1" applyFont="1" applyFill="1" applyBorder="1" applyAlignment="1">
      <alignment vertical="center"/>
    </xf>
    <xf numFmtId="0" fontId="30" fillId="18" borderId="25" xfId="0" applyFont="1" applyFill="1" applyBorder="1" applyAlignment="1">
      <alignment vertical="center"/>
    </xf>
    <xf numFmtId="3" fontId="30" fillId="18" borderId="0" xfId="0" applyNumberFormat="1" applyFont="1" applyFill="1" applyBorder="1" applyAlignment="1">
      <alignment vertical="center"/>
    </xf>
    <xf numFmtId="3" fontId="30" fillId="18" borderId="26" xfId="0" applyNumberFormat="1" applyFont="1" applyFill="1" applyBorder="1" applyAlignment="1">
      <alignment vertical="center"/>
    </xf>
    <xf numFmtId="4" fontId="30" fillId="18" borderId="26" xfId="0" applyNumberFormat="1" applyFont="1" applyFill="1" applyBorder="1" applyAlignment="1">
      <alignment vertical="center"/>
    </xf>
    <xf numFmtId="4" fontId="30" fillId="18" borderId="26" xfId="0" applyNumberFormat="1" applyFont="1" applyFill="1" applyBorder="1" applyAlignment="1">
      <alignment vertical="center"/>
    </xf>
    <xf numFmtId="3" fontId="38" fillId="18" borderId="26" xfId="0" applyNumberFormat="1" applyFont="1" applyFill="1" applyBorder="1" applyAlignment="1">
      <alignment vertical="center"/>
    </xf>
    <xf numFmtId="4" fontId="38" fillId="18" borderId="26" xfId="0" applyNumberFormat="1" applyFont="1" applyFill="1" applyBorder="1" applyAlignment="1">
      <alignment vertical="center"/>
    </xf>
    <xf numFmtId="0" fontId="30" fillId="18" borderId="0" xfId="0" applyFont="1" applyFill="1" applyAlignment="1">
      <alignment vertical="center"/>
    </xf>
    <xf numFmtId="4" fontId="0" fillId="0" borderId="0" xfId="0" applyNumberFormat="1" applyAlignment="1">
      <alignment/>
    </xf>
    <xf numFmtId="4" fontId="29" fillId="18" borderId="24" xfId="0" applyNumberFormat="1" applyFont="1" applyFill="1" applyBorder="1" applyAlignment="1">
      <alignment vertical="center"/>
    </xf>
    <xf numFmtId="4" fontId="30" fillId="18" borderId="0" xfId="0" applyNumberFormat="1" applyFont="1" applyFill="1" applyBorder="1" applyAlignment="1">
      <alignment vertical="center"/>
    </xf>
    <xf numFmtId="0" fontId="30" fillId="18" borderId="0" xfId="0" applyFont="1" applyFill="1" applyAlignment="1">
      <alignment horizontal="right" vertical="center"/>
    </xf>
    <xf numFmtId="3" fontId="30" fillId="18" borderId="26" xfId="0" applyNumberFormat="1" applyFont="1" applyFill="1" applyBorder="1" applyAlignment="1">
      <alignment horizontal="right" vertical="center"/>
    </xf>
    <xf numFmtId="0" fontId="30" fillId="18" borderId="27" xfId="0" applyFont="1" applyFill="1" applyBorder="1" applyAlignment="1">
      <alignment vertical="center"/>
    </xf>
    <xf numFmtId="0" fontId="30" fillId="18" borderId="27" xfId="0" applyFont="1" applyFill="1" applyBorder="1" applyAlignment="1">
      <alignment horizontal="right" vertical="center"/>
    </xf>
    <xf numFmtId="0" fontId="30" fillId="18" borderId="28" xfId="0" applyFont="1" applyFill="1" applyBorder="1" applyAlignment="1">
      <alignment vertical="center"/>
    </xf>
    <xf numFmtId="0" fontId="30" fillId="18" borderId="24" xfId="0" applyFont="1" applyFill="1" applyBorder="1" applyAlignment="1">
      <alignment vertical="center"/>
    </xf>
    <xf numFmtId="0" fontId="30" fillId="18" borderId="0" xfId="0" applyFont="1" applyFill="1" applyBorder="1" applyAlignment="1">
      <alignment vertical="center"/>
    </xf>
    <xf numFmtId="0" fontId="30" fillId="18" borderId="0" xfId="0" applyFont="1" applyFill="1" applyBorder="1" applyAlignment="1">
      <alignment horizontal="right" vertical="center"/>
    </xf>
    <xf numFmtId="0" fontId="30" fillId="18" borderId="29" xfId="0" applyFont="1" applyFill="1" applyBorder="1" applyAlignment="1">
      <alignment vertical="center"/>
    </xf>
    <xf numFmtId="0" fontId="30" fillId="18" borderId="30" xfId="0" applyFont="1" applyFill="1" applyBorder="1" applyAlignment="1">
      <alignment vertical="center"/>
    </xf>
    <xf numFmtId="4" fontId="30" fillId="18" borderId="30" xfId="0" applyNumberFormat="1" applyFont="1" applyFill="1" applyBorder="1" applyAlignment="1">
      <alignment vertical="center"/>
    </xf>
    <xf numFmtId="0" fontId="30" fillId="18" borderId="30" xfId="0" applyFont="1" applyFill="1" applyBorder="1" applyAlignment="1">
      <alignment horizontal="right" vertical="center"/>
    </xf>
    <xf numFmtId="0" fontId="25" fillId="13" borderId="0" xfId="0" applyFont="1" applyFill="1" applyBorder="1" applyAlignment="1">
      <alignment horizontal="left"/>
    </xf>
    <xf numFmtId="0" fontId="25" fillId="13" borderId="0" xfId="0" applyFont="1" applyFill="1" applyBorder="1" applyAlignment="1">
      <alignment/>
    </xf>
    <xf numFmtId="0" fontId="25" fillId="13" borderId="0" xfId="0" applyFont="1" applyFill="1" applyBorder="1" applyAlignment="1">
      <alignment horizontal="right"/>
    </xf>
    <xf numFmtId="0" fontId="26" fillId="13" borderId="0" xfId="0" applyFont="1" applyFill="1" applyBorder="1" applyAlignment="1">
      <alignment horizontal="right"/>
    </xf>
    <xf numFmtId="0" fontId="25" fillId="13" borderId="0" xfId="0" applyFont="1" applyFill="1" applyBorder="1" applyAlignment="1">
      <alignment/>
    </xf>
    <xf numFmtId="0" fontId="52" fillId="0" borderId="0" xfId="0" applyFont="1" applyAlignment="1">
      <alignment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53" fillId="18" borderId="0" xfId="0" applyFont="1" applyFill="1" applyAlignment="1">
      <alignment vertical="center"/>
    </xf>
    <xf numFmtId="0" fontId="30" fillId="13" borderId="19" xfId="0" applyFont="1" applyFill="1" applyBorder="1" applyAlignment="1">
      <alignment horizontal="left" vertical="center"/>
    </xf>
    <xf numFmtId="3" fontId="30" fillId="13" borderId="20" xfId="0" applyNumberFormat="1" applyFont="1" applyFill="1" applyBorder="1" applyAlignment="1">
      <alignment vertical="center"/>
    </xf>
    <xf numFmtId="0" fontId="30" fillId="13" borderId="0" xfId="0" applyFont="1" applyFill="1" applyBorder="1" applyAlignment="1">
      <alignment vertical="center"/>
    </xf>
    <xf numFmtId="0" fontId="30" fillId="13" borderId="24" xfId="0" applyFont="1" applyFill="1" applyBorder="1" applyAlignment="1">
      <alignment vertical="center"/>
    </xf>
    <xf numFmtId="0" fontId="30" fillId="13" borderId="29" xfId="0" applyFont="1" applyFill="1" applyBorder="1" applyAlignment="1">
      <alignment vertical="center"/>
    </xf>
    <xf numFmtId="0" fontId="38" fillId="13" borderId="31" xfId="0" applyFont="1" applyFill="1" applyBorder="1" applyAlignment="1">
      <alignment vertical="center"/>
    </xf>
    <xf numFmtId="3" fontId="30" fillId="13" borderId="24" xfId="0" applyNumberFormat="1" applyFont="1" applyFill="1" applyBorder="1" applyAlignment="1">
      <alignment vertical="center"/>
    </xf>
    <xf numFmtId="3" fontId="30" fillId="13" borderId="29" xfId="0" applyNumberFormat="1" applyFont="1" applyFill="1" applyBorder="1" applyAlignment="1">
      <alignment vertical="center"/>
    </xf>
    <xf numFmtId="0" fontId="30" fillId="13" borderId="0" xfId="0" applyFont="1" applyFill="1" applyBorder="1" applyAlignment="1">
      <alignment horizontal="left" vertical="center"/>
    </xf>
    <xf numFmtId="0" fontId="38" fillId="18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38" fillId="18" borderId="0" xfId="0" applyNumberFormat="1" applyFont="1" applyFill="1" applyBorder="1" applyAlignment="1">
      <alignment vertical="center"/>
    </xf>
    <xf numFmtId="4" fontId="38" fillId="18" borderId="0" xfId="0" applyNumberFormat="1" applyFont="1" applyFill="1" applyBorder="1" applyAlignment="1">
      <alignment vertical="center"/>
    </xf>
    <xf numFmtId="3" fontId="38" fillId="18" borderId="0" xfId="0" applyNumberFormat="1" applyFont="1" applyFill="1" applyBorder="1" applyAlignment="1">
      <alignment horizontal="right" vertical="center"/>
    </xf>
    <xf numFmtId="4" fontId="30" fillId="13" borderId="20" xfId="0" applyNumberFormat="1" applyFont="1" applyFill="1" applyBorder="1" applyAlignment="1">
      <alignment vertical="center"/>
    </xf>
    <xf numFmtId="4" fontId="30" fillId="13" borderId="29" xfId="0" applyNumberFormat="1" applyFont="1" applyFill="1" applyBorder="1" applyAlignment="1">
      <alignment vertical="center"/>
    </xf>
    <xf numFmtId="0" fontId="30" fillId="13" borderId="29" xfId="0" applyFont="1" applyFill="1" applyBorder="1" applyAlignment="1">
      <alignment horizontal="left" vertical="center"/>
    </xf>
    <xf numFmtId="3" fontId="30" fillId="0" borderId="32" xfId="0" applyNumberFormat="1" applyFont="1" applyFill="1" applyBorder="1" applyAlignment="1">
      <alignment vertical="center"/>
    </xf>
    <xf numFmtId="3" fontId="30" fillId="0" borderId="20" xfId="0" applyNumberFormat="1" applyFont="1" applyFill="1" applyBorder="1" applyAlignment="1">
      <alignment horizontal="right" vertical="center"/>
    </xf>
    <xf numFmtId="4" fontId="30" fillId="0" borderId="18" xfId="0" applyNumberFormat="1" applyFont="1" applyFill="1" applyBorder="1" applyAlignment="1">
      <alignment vertical="center"/>
    </xf>
    <xf numFmtId="4" fontId="29" fillId="0" borderId="22" xfId="0" applyNumberFormat="1" applyFont="1" applyFill="1" applyBorder="1" applyAlignment="1">
      <alignment vertical="center"/>
    </xf>
    <xf numFmtId="3" fontId="30" fillId="0" borderId="20" xfId="0" applyNumberFormat="1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3" fontId="30" fillId="19" borderId="17" xfId="0" applyNumberFormat="1" applyFont="1" applyFill="1" applyBorder="1" applyAlignment="1">
      <alignment vertical="center"/>
    </xf>
    <xf numFmtId="4" fontId="30" fillId="19" borderId="17" xfId="0" applyNumberFormat="1" applyFont="1" applyFill="1" applyBorder="1" applyAlignment="1">
      <alignment vertical="center"/>
    </xf>
    <xf numFmtId="4" fontId="30" fillId="19" borderId="11" xfId="0" applyNumberFormat="1" applyFont="1" applyFill="1" applyBorder="1" applyAlignment="1">
      <alignment vertical="center"/>
    </xf>
    <xf numFmtId="3" fontId="30" fillId="19" borderId="13" xfId="0" applyNumberFormat="1" applyFont="1" applyFill="1" applyBorder="1" applyAlignment="1">
      <alignment horizontal="right" vertical="center"/>
    </xf>
    <xf numFmtId="0" fontId="30" fillId="19" borderId="26" xfId="0" applyFont="1" applyFill="1" applyBorder="1" applyAlignment="1">
      <alignment vertical="center"/>
    </xf>
    <xf numFmtId="3" fontId="30" fillId="19" borderId="26" xfId="0" applyNumberFormat="1" applyFont="1" applyFill="1" applyBorder="1" applyAlignment="1">
      <alignment vertical="center"/>
    </xf>
    <xf numFmtId="4" fontId="30" fillId="19" borderId="26" xfId="0" applyNumberFormat="1" applyFont="1" applyFill="1" applyBorder="1" applyAlignment="1">
      <alignment/>
    </xf>
    <xf numFmtId="4" fontId="30" fillId="19" borderId="25" xfId="0" applyNumberFormat="1" applyFont="1" applyFill="1" applyBorder="1" applyAlignment="1">
      <alignment/>
    </xf>
    <xf numFmtId="4" fontId="29" fillId="19" borderId="33" xfId="0" applyNumberFormat="1" applyFont="1" applyFill="1" applyBorder="1" applyAlignment="1">
      <alignment vertical="center"/>
    </xf>
    <xf numFmtId="3" fontId="30" fillId="19" borderId="28" xfId="0" applyNumberFormat="1" applyFont="1" applyFill="1" applyBorder="1" applyAlignment="1">
      <alignment horizontal="right" vertical="center"/>
    </xf>
    <xf numFmtId="4" fontId="30" fillId="19" borderId="26" xfId="0" applyNumberFormat="1" applyFont="1" applyFill="1" applyBorder="1" applyAlignment="1">
      <alignment vertical="center"/>
    </xf>
    <xf numFmtId="4" fontId="29" fillId="19" borderId="34" xfId="0" applyNumberFormat="1" applyFont="1" applyFill="1" applyBorder="1" applyAlignment="1">
      <alignment vertical="center"/>
    </xf>
    <xf numFmtId="0" fontId="47" fillId="20" borderId="21" xfId="0" applyFont="1" applyFill="1" applyBorder="1" applyAlignment="1">
      <alignment horizontal="left" vertical="center"/>
    </xf>
    <xf numFmtId="3" fontId="47" fillId="20" borderId="16" xfId="0" applyNumberFormat="1" applyFont="1" applyFill="1" applyBorder="1" applyAlignment="1">
      <alignment vertical="center"/>
    </xf>
    <xf numFmtId="4" fontId="47" fillId="20" borderId="16" xfId="0" applyNumberFormat="1" applyFont="1" applyFill="1" applyBorder="1" applyAlignment="1">
      <alignment vertical="center"/>
    </xf>
    <xf numFmtId="4" fontId="47" fillId="20" borderId="35" xfId="0" applyNumberFormat="1" applyFont="1" applyFill="1" applyBorder="1" applyAlignment="1">
      <alignment vertical="center"/>
    </xf>
    <xf numFmtId="3" fontId="47" fillId="20" borderId="36" xfId="0" applyNumberFormat="1" applyFont="1" applyFill="1" applyBorder="1" applyAlignment="1">
      <alignment horizontal="right" vertical="center"/>
    </xf>
    <xf numFmtId="4" fontId="47" fillId="20" borderId="36" xfId="0" applyNumberFormat="1" applyFont="1" applyFill="1" applyBorder="1" applyAlignment="1">
      <alignment vertical="center"/>
    </xf>
    <xf numFmtId="0" fontId="30" fillId="19" borderId="37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38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29" xfId="0" applyNumberFormat="1" applyFont="1" applyFill="1" applyBorder="1" applyAlignment="1">
      <alignment vertical="center"/>
    </xf>
    <xf numFmtId="0" fontId="30" fillId="21" borderId="26" xfId="0" applyFont="1" applyFill="1" applyBorder="1" applyAlignment="1">
      <alignment horizontal="left" vertical="center"/>
    </xf>
    <xf numFmtId="0" fontId="30" fillId="21" borderId="26" xfId="0" applyFont="1" applyFill="1" applyBorder="1" applyAlignment="1">
      <alignment vertical="center"/>
    </xf>
    <xf numFmtId="3" fontId="30" fillId="21" borderId="26" xfId="0" applyNumberFormat="1" applyFont="1" applyFill="1" applyBorder="1" applyAlignment="1">
      <alignment vertical="center"/>
    </xf>
    <xf numFmtId="0" fontId="30" fillId="19" borderId="39" xfId="0" applyFont="1" applyFill="1" applyBorder="1" applyAlignment="1">
      <alignment vertical="center"/>
    </xf>
    <xf numFmtId="3" fontId="30" fillId="19" borderId="14" xfId="0" applyNumberFormat="1" applyFont="1" applyFill="1" applyBorder="1" applyAlignment="1">
      <alignment vertical="center"/>
    </xf>
    <xf numFmtId="4" fontId="30" fillId="19" borderId="14" xfId="0" applyNumberFormat="1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3" fontId="30" fillId="19" borderId="16" xfId="0" applyNumberFormat="1" applyFont="1" applyFill="1" applyBorder="1" applyAlignment="1">
      <alignment vertical="center"/>
    </xf>
    <xf numFmtId="3" fontId="30" fillId="19" borderId="36" xfId="0" applyNumberFormat="1" applyFont="1" applyFill="1" applyBorder="1" applyAlignment="1">
      <alignment horizontal="right" vertical="center"/>
    </xf>
    <xf numFmtId="4" fontId="30" fillId="19" borderId="16" xfId="0" applyNumberFormat="1" applyFont="1" applyFill="1" applyBorder="1" applyAlignment="1">
      <alignment vertical="center"/>
    </xf>
    <xf numFmtId="4" fontId="30" fillId="19" borderId="40" xfId="0" applyNumberFormat="1" applyFont="1" applyFill="1" applyBorder="1" applyAlignment="1">
      <alignment vertical="center"/>
    </xf>
    <xf numFmtId="0" fontId="30" fillId="19" borderId="19" xfId="0" applyFont="1" applyFill="1" applyBorder="1" applyAlignment="1">
      <alignment vertical="center"/>
    </xf>
    <xf numFmtId="4" fontId="30" fillId="19" borderId="25" xfId="0" applyNumberFormat="1" applyFont="1" applyFill="1" applyBorder="1" applyAlignment="1">
      <alignment vertical="center"/>
    </xf>
    <xf numFmtId="0" fontId="31" fillId="13" borderId="19" xfId="0" applyFont="1" applyFill="1" applyBorder="1" applyAlignment="1">
      <alignment vertical="center"/>
    </xf>
    <xf numFmtId="3" fontId="31" fillId="13" borderId="0" xfId="0" applyNumberFormat="1" applyFont="1" applyFill="1" applyBorder="1" applyAlignment="1">
      <alignment vertical="center"/>
    </xf>
    <xf numFmtId="4" fontId="30" fillId="21" borderId="26" xfId="0" applyNumberFormat="1" applyFont="1" applyFill="1" applyBorder="1" applyAlignment="1">
      <alignment/>
    </xf>
    <xf numFmtId="4" fontId="30" fillId="21" borderId="25" xfId="0" applyNumberFormat="1" applyFont="1" applyFill="1" applyBorder="1" applyAlignment="1">
      <alignment/>
    </xf>
    <xf numFmtId="4" fontId="29" fillId="21" borderId="33" xfId="0" applyNumberFormat="1" applyFont="1" applyFill="1" applyBorder="1" applyAlignment="1">
      <alignment vertical="center"/>
    </xf>
    <xf numFmtId="3" fontId="30" fillId="21" borderId="28" xfId="0" applyNumberFormat="1" applyFont="1" applyFill="1" applyBorder="1" applyAlignment="1">
      <alignment horizontal="right" vertical="center"/>
    </xf>
    <xf numFmtId="4" fontId="30" fillId="21" borderId="26" xfId="0" applyNumberFormat="1" applyFont="1" applyFill="1" applyBorder="1" applyAlignment="1">
      <alignment vertical="center"/>
    </xf>
    <xf numFmtId="3" fontId="30" fillId="19" borderId="18" xfId="0" applyNumberFormat="1" applyFont="1" applyFill="1" applyBorder="1" applyAlignment="1">
      <alignment vertical="center"/>
    </xf>
    <xf numFmtId="4" fontId="30" fillId="19" borderId="20" xfId="0" applyNumberFormat="1" applyFont="1" applyFill="1" applyBorder="1" applyAlignment="1">
      <alignment vertical="center"/>
    </xf>
    <xf numFmtId="0" fontId="47" fillId="20" borderId="26" xfId="0" applyFont="1" applyFill="1" applyBorder="1" applyAlignment="1">
      <alignment vertical="center"/>
    </xf>
    <xf numFmtId="3" fontId="47" fillId="20" borderId="26" xfId="0" applyNumberFormat="1" applyFont="1" applyFill="1" applyBorder="1" applyAlignment="1">
      <alignment vertical="center"/>
    </xf>
    <xf numFmtId="4" fontId="47" fillId="20" borderId="26" xfId="0" applyNumberFormat="1" applyFont="1" applyFill="1" applyBorder="1" applyAlignment="1">
      <alignment/>
    </xf>
    <xf numFmtId="4" fontId="47" fillId="20" borderId="26" xfId="0" applyNumberFormat="1" applyFont="1" applyFill="1" applyBorder="1" applyAlignment="1">
      <alignment vertical="center"/>
    </xf>
    <xf numFmtId="0" fontId="47" fillId="20" borderId="11" xfId="0" applyFont="1" applyFill="1" applyBorder="1" applyAlignment="1">
      <alignment vertical="center"/>
    </xf>
    <xf numFmtId="0" fontId="47" fillId="20" borderId="37" xfId="0" applyFont="1" applyFill="1" applyBorder="1" applyAlignment="1">
      <alignment vertical="center"/>
    </xf>
    <xf numFmtId="4" fontId="47" fillId="20" borderId="17" xfId="0" applyNumberFormat="1" applyFont="1" applyFill="1" applyBorder="1" applyAlignment="1">
      <alignment vertical="center"/>
    </xf>
    <xf numFmtId="4" fontId="47" fillId="20" borderId="34" xfId="0" applyNumberFormat="1" applyFont="1" applyFill="1" applyBorder="1" applyAlignment="1">
      <alignment vertical="center"/>
    </xf>
    <xf numFmtId="3" fontId="47" fillId="20" borderId="13" xfId="0" applyNumberFormat="1" applyFont="1" applyFill="1" applyBorder="1" applyAlignment="1">
      <alignment horizontal="right" vertical="center"/>
    </xf>
    <xf numFmtId="3" fontId="38" fillId="13" borderId="26" xfId="0" applyNumberFormat="1" applyFont="1" applyFill="1" applyBorder="1" applyAlignment="1">
      <alignment vertical="center"/>
    </xf>
    <xf numFmtId="4" fontId="38" fillId="13" borderId="26" xfId="0" applyNumberFormat="1" applyFont="1" applyFill="1" applyBorder="1" applyAlignment="1">
      <alignment vertical="center"/>
    </xf>
    <xf numFmtId="4" fontId="47" fillId="20" borderId="25" xfId="0" applyNumberFormat="1" applyFont="1" applyFill="1" applyBorder="1" applyAlignment="1">
      <alignment/>
    </xf>
    <xf numFmtId="4" fontId="47" fillId="20" borderId="25" xfId="0" applyNumberFormat="1" applyFont="1" applyFill="1" applyBorder="1" applyAlignment="1">
      <alignment vertical="center"/>
    </xf>
    <xf numFmtId="4" fontId="38" fillId="13" borderId="25" xfId="0" applyNumberFormat="1" applyFont="1" applyFill="1" applyBorder="1" applyAlignment="1">
      <alignment vertical="center"/>
    </xf>
    <xf numFmtId="3" fontId="47" fillId="20" borderId="28" xfId="0" applyNumberFormat="1" applyFont="1" applyFill="1" applyBorder="1" applyAlignment="1">
      <alignment horizontal="right" vertical="center"/>
    </xf>
    <xf numFmtId="4" fontId="47" fillId="20" borderId="33" xfId="0" applyNumberFormat="1" applyFont="1" applyFill="1" applyBorder="1" applyAlignment="1">
      <alignment vertical="center"/>
    </xf>
    <xf numFmtId="4" fontId="39" fillId="18" borderId="0" xfId="0" applyNumberFormat="1" applyFont="1" applyFill="1" applyAlignment="1">
      <alignment/>
    </xf>
    <xf numFmtId="3" fontId="55" fillId="22" borderId="0" xfId="0" applyNumberFormat="1" applyFont="1" applyFill="1" applyAlignment="1">
      <alignment horizontal="right" vertical="center"/>
    </xf>
    <xf numFmtId="3" fontId="56" fillId="13" borderId="0" xfId="0" applyNumberFormat="1" applyFont="1" applyFill="1" applyAlignment="1">
      <alignment/>
    </xf>
    <xf numFmtId="0" fontId="62" fillId="13" borderId="29" xfId="0" applyFont="1" applyFill="1" applyBorder="1" applyAlignment="1">
      <alignment horizontal="left" vertical="center"/>
    </xf>
    <xf numFmtId="0" fontId="62" fillId="13" borderId="29" xfId="0" applyFont="1" applyFill="1" applyBorder="1" applyAlignment="1">
      <alignment vertical="center"/>
    </xf>
    <xf numFmtId="3" fontId="62" fillId="13" borderId="29" xfId="0" applyNumberFormat="1" applyFont="1" applyFill="1" applyBorder="1" applyAlignment="1">
      <alignment vertical="center"/>
    </xf>
    <xf numFmtId="4" fontId="62" fillId="13" borderId="29" xfId="0" applyNumberFormat="1" applyFont="1" applyFill="1" applyBorder="1" applyAlignment="1">
      <alignment/>
    </xf>
    <xf numFmtId="4" fontId="62" fillId="13" borderId="32" xfId="0" applyNumberFormat="1" applyFont="1" applyFill="1" applyBorder="1" applyAlignment="1">
      <alignment/>
    </xf>
    <xf numFmtId="4" fontId="62" fillId="13" borderId="22" xfId="0" applyNumberFormat="1" applyFont="1" applyFill="1" applyBorder="1" applyAlignment="1">
      <alignment vertical="center"/>
    </xf>
    <xf numFmtId="4" fontId="62" fillId="13" borderId="29" xfId="0" applyNumberFormat="1" applyFont="1" applyFill="1" applyBorder="1" applyAlignment="1">
      <alignment vertical="center"/>
    </xf>
    <xf numFmtId="0" fontId="63" fillId="13" borderId="14" xfId="0" applyFont="1" applyFill="1" applyBorder="1" applyAlignment="1">
      <alignment horizontal="left" vertical="center"/>
    </xf>
    <xf numFmtId="0" fontId="62" fillId="13" borderId="14" xfId="0" applyFont="1" applyFill="1" applyBorder="1" applyAlignment="1">
      <alignment vertical="center"/>
    </xf>
    <xf numFmtId="3" fontId="62" fillId="13" borderId="14" xfId="0" applyNumberFormat="1" applyFont="1" applyFill="1" applyBorder="1" applyAlignment="1">
      <alignment vertical="center"/>
    </xf>
    <xf numFmtId="4" fontId="62" fillId="13" borderId="41" xfId="0" applyNumberFormat="1" applyFont="1" applyFill="1" applyBorder="1" applyAlignment="1">
      <alignment vertical="center"/>
    </xf>
    <xf numFmtId="3" fontId="63" fillId="13" borderId="40" xfId="0" applyNumberFormat="1" applyFont="1" applyFill="1" applyBorder="1" applyAlignment="1">
      <alignment horizontal="right" vertical="center"/>
    </xf>
    <xf numFmtId="4" fontId="63" fillId="13" borderId="14" xfId="0" applyNumberFormat="1" applyFont="1" applyFill="1" applyBorder="1" applyAlignment="1">
      <alignment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vertical="center"/>
    </xf>
    <xf numFmtId="3" fontId="30" fillId="0" borderId="24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horizontal="right" vertical="center"/>
    </xf>
    <xf numFmtId="4" fontId="30" fillId="0" borderId="24" xfId="0" applyNumberFormat="1" applyFont="1" applyFill="1" applyBorder="1" applyAlignment="1">
      <alignment vertical="center"/>
    </xf>
    <xf numFmtId="0" fontId="30" fillId="0" borderId="43" xfId="0" applyFont="1" applyFill="1" applyBorder="1" applyAlignment="1">
      <alignment horizontal="left" vertical="center"/>
    </xf>
    <xf numFmtId="0" fontId="30" fillId="0" borderId="43" xfId="0" applyFont="1" applyFill="1" applyBorder="1" applyAlignment="1">
      <alignment vertical="center"/>
    </xf>
    <xf numFmtId="3" fontId="30" fillId="0" borderId="43" xfId="0" applyNumberFormat="1" applyFont="1" applyFill="1" applyBorder="1" applyAlignment="1">
      <alignment vertical="center"/>
    </xf>
    <xf numFmtId="4" fontId="29" fillId="0" borderId="44" xfId="0" applyNumberFormat="1" applyFont="1" applyFill="1" applyBorder="1" applyAlignment="1">
      <alignment vertical="center"/>
    </xf>
    <xf numFmtId="3" fontId="30" fillId="0" borderId="45" xfId="0" applyNumberFormat="1" applyFont="1" applyFill="1" applyBorder="1" applyAlignment="1">
      <alignment horizontal="right" vertical="center"/>
    </xf>
    <xf numFmtId="4" fontId="30" fillId="0" borderId="43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45" xfId="0" applyNumberFormat="1" applyFont="1" applyFill="1" applyBorder="1" applyAlignment="1">
      <alignment vertical="center"/>
    </xf>
    <xf numFmtId="0" fontId="30" fillId="0" borderId="29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vertical="center"/>
    </xf>
    <xf numFmtId="3" fontId="30" fillId="0" borderId="46" xfId="0" applyNumberFormat="1" applyFont="1" applyFill="1" applyBorder="1" applyAlignment="1">
      <alignment horizontal="right" vertical="center"/>
    </xf>
    <xf numFmtId="4" fontId="30" fillId="0" borderId="29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vertical="center"/>
    </xf>
    <xf numFmtId="0" fontId="62" fillId="13" borderId="43" xfId="0" applyFont="1" applyFill="1" applyBorder="1" applyAlignment="1">
      <alignment horizontal="left" vertical="center"/>
    </xf>
    <xf numFmtId="0" fontId="62" fillId="13" borderId="43" xfId="0" applyFont="1" applyFill="1" applyBorder="1" applyAlignment="1">
      <alignment vertical="center"/>
    </xf>
    <xf numFmtId="3" fontId="62" fillId="13" borderId="43" xfId="0" applyNumberFormat="1" applyFont="1" applyFill="1" applyBorder="1" applyAlignment="1">
      <alignment vertical="center"/>
    </xf>
    <xf numFmtId="4" fontId="62" fillId="13" borderId="44" xfId="0" applyNumberFormat="1" applyFont="1" applyFill="1" applyBorder="1" applyAlignment="1">
      <alignment vertical="center"/>
    </xf>
    <xf numFmtId="3" fontId="62" fillId="13" borderId="45" xfId="0" applyNumberFormat="1" applyFont="1" applyFill="1" applyBorder="1" applyAlignment="1">
      <alignment horizontal="right" vertical="center"/>
    </xf>
    <xf numFmtId="4" fontId="62" fillId="13" borderId="43" xfId="0" applyNumberFormat="1" applyFont="1" applyFill="1" applyBorder="1" applyAlignment="1">
      <alignment vertical="center"/>
    </xf>
    <xf numFmtId="3" fontId="47" fillId="23" borderId="26" xfId="0" applyNumberFormat="1" applyFont="1" applyFill="1" applyBorder="1" applyAlignment="1">
      <alignment vertical="center"/>
    </xf>
    <xf numFmtId="4" fontId="47" fillId="23" borderId="26" xfId="0" applyNumberFormat="1" applyFont="1" applyFill="1" applyBorder="1" applyAlignment="1">
      <alignment vertical="center"/>
    </xf>
    <xf numFmtId="0" fontId="31" fillId="19" borderId="39" xfId="0" applyFont="1" applyFill="1" applyBorder="1" applyAlignment="1">
      <alignment vertical="center"/>
    </xf>
    <xf numFmtId="3" fontId="31" fillId="19" borderId="14" xfId="0" applyNumberFormat="1" applyFont="1" applyFill="1" applyBorder="1" applyAlignment="1">
      <alignment vertical="center"/>
    </xf>
    <xf numFmtId="4" fontId="31" fillId="19" borderId="39" xfId="0" applyNumberFormat="1" applyFont="1" applyFill="1" applyBorder="1" applyAlignment="1">
      <alignment/>
    </xf>
    <xf numFmtId="4" fontId="32" fillId="19" borderId="47" xfId="0" applyNumberFormat="1" applyFont="1" applyFill="1" applyBorder="1" applyAlignment="1">
      <alignment vertical="center"/>
    </xf>
    <xf numFmtId="4" fontId="31" fillId="19" borderId="14" xfId="0" applyNumberFormat="1" applyFont="1" applyFill="1" applyBorder="1" applyAlignment="1">
      <alignment vertical="center"/>
    </xf>
    <xf numFmtId="4" fontId="47" fillId="20" borderId="12" xfId="0" applyNumberFormat="1" applyFont="1" applyFill="1" applyBorder="1" applyAlignment="1">
      <alignment vertical="center"/>
    </xf>
    <xf numFmtId="3" fontId="38" fillId="13" borderId="48" xfId="0" applyNumberFormat="1" applyFont="1" applyFill="1" applyBorder="1" applyAlignment="1">
      <alignment vertical="center"/>
    </xf>
    <xf numFmtId="3" fontId="38" fillId="13" borderId="43" xfId="0" applyNumberFormat="1" applyFont="1" applyFill="1" applyBorder="1" applyAlignment="1">
      <alignment vertical="center"/>
    </xf>
    <xf numFmtId="3" fontId="38" fillId="13" borderId="36" xfId="0" applyNumberFormat="1" applyFont="1" applyFill="1" applyBorder="1" applyAlignment="1">
      <alignment vertical="center"/>
    </xf>
    <xf numFmtId="4" fontId="38" fillId="13" borderId="16" xfId="0" applyNumberFormat="1" applyFont="1" applyFill="1" applyBorder="1" applyAlignment="1">
      <alignment vertical="center"/>
    </xf>
    <xf numFmtId="0" fontId="31" fillId="13" borderId="29" xfId="0" applyFont="1" applyFill="1" applyBorder="1" applyAlignment="1">
      <alignment vertical="center"/>
    </xf>
    <xf numFmtId="3" fontId="31" fillId="13" borderId="29" xfId="0" applyNumberFormat="1" applyFont="1" applyFill="1" applyBorder="1" applyAlignment="1">
      <alignment vertical="center"/>
    </xf>
    <xf numFmtId="3" fontId="62" fillId="13" borderId="42" xfId="0" applyNumberFormat="1" applyFont="1" applyFill="1" applyBorder="1" applyAlignment="1">
      <alignment horizontal="right" vertical="center"/>
    </xf>
    <xf numFmtId="3" fontId="31" fillId="13" borderId="20" xfId="0" applyNumberFormat="1" applyFont="1" applyFill="1" applyBorder="1" applyAlignment="1">
      <alignment horizontal="right" vertical="center"/>
    </xf>
    <xf numFmtId="0" fontId="30" fillId="24" borderId="21" xfId="0" applyFont="1" applyFill="1" applyBorder="1" applyAlignment="1">
      <alignment horizontal="left" vertical="center"/>
    </xf>
    <xf numFmtId="0" fontId="30" fillId="24" borderId="38" xfId="0" applyFont="1" applyFill="1" applyBorder="1" applyAlignment="1">
      <alignment vertical="center"/>
    </xf>
    <xf numFmtId="3" fontId="30" fillId="24" borderId="29" xfId="0" applyNumberFormat="1" applyFont="1" applyFill="1" applyBorder="1" applyAlignment="1">
      <alignment vertical="center"/>
    </xf>
    <xf numFmtId="3" fontId="30" fillId="24" borderId="20" xfId="0" applyNumberFormat="1" applyFont="1" applyFill="1" applyBorder="1" applyAlignment="1">
      <alignment vertical="center"/>
    </xf>
    <xf numFmtId="4" fontId="29" fillId="24" borderId="35" xfId="0" applyNumberFormat="1" applyFont="1" applyFill="1" applyBorder="1" applyAlignment="1">
      <alignment vertical="center"/>
    </xf>
    <xf numFmtId="3" fontId="30" fillId="24" borderId="36" xfId="0" applyNumberFormat="1" applyFont="1" applyFill="1" applyBorder="1" applyAlignment="1">
      <alignment horizontal="right" vertical="center"/>
    </xf>
    <xf numFmtId="4" fontId="30" fillId="24" borderId="16" xfId="0" applyNumberFormat="1" applyFont="1" applyFill="1" applyBorder="1" applyAlignment="1">
      <alignment vertical="center"/>
    </xf>
    <xf numFmtId="3" fontId="33" fillId="18" borderId="0" xfId="0" applyNumberFormat="1" applyFont="1" applyFill="1" applyBorder="1" applyAlignment="1">
      <alignment vertical="center"/>
    </xf>
    <xf numFmtId="4" fontId="33" fillId="18" borderId="0" xfId="0" applyNumberFormat="1" applyFont="1" applyFill="1" applyBorder="1" applyAlignment="1">
      <alignment vertical="center"/>
    </xf>
    <xf numFmtId="3" fontId="33" fillId="18" borderId="0" xfId="0" applyNumberFormat="1" applyFont="1" applyFill="1" applyBorder="1" applyAlignment="1">
      <alignment horizontal="right" vertical="center"/>
    </xf>
    <xf numFmtId="0" fontId="30" fillId="18" borderId="0" xfId="0" applyFont="1" applyFill="1" applyBorder="1" applyAlignment="1">
      <alignment horizontal="left" vertical="center"/>
    </xf>
    <xf numFmtId="0" fontId="30" fillId="18" borderId="0" xfId="0" applyFont="1" applyFill="1" applyBorder="1" applyAlignment="1">
      <alignment vertical="center"/>
    </xf>
    <xf numFmtId="4" fontId="29" fillId="18" borderId="0" xfId="0" applyNumberFormat="1" applyFont="1" applyFill="1" applyBorder="1" applyAlignment="1">
      <alignment vertical="center"/>
    </xf>
    <xf numFmtId="3" fontId="30" fillId="18" borderId="0" xfId="0" applyNumberFormat="1" applyFont="1" applyFill="1" applyBorder="1" applyAlignment="1">
      <alignment vertical="center"/>
    </xf>
    <xf numFmtId="3" fontId="30" fillId="18" borderId="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9" fillId="18" borderId="0" xfId="0" applyFont="1" applyFill="1" applyBorder="1" applyAlignment="1">
      <alignment vertical="center"/>
    </xf>
    <xf numFmtId="3" fontId="29" fillId="18" borderId="0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29" fillId="13" borderId="0" xfId="0" applyFont="1" applyFill="1" applyBorder="1" applyAlignment="1">
      <alignment vertical="center"/>
    </xf>
    <xf numFmtId="3" fontId="29" fillId="13" borderId="0" xfId="0" applyNumberFormat="1" applyFont="1" applyFill="1" applyBorder="1" applyAlignment="1">
      <alignment vertical="center"/>
    </xf>
    <xf numFmtId="4" fontId="29" fillId="13" borderId="0" xfId="0" applyNumberFormat="1" applyFont="1" applyFill="1" applyBorder="1" applyAlignment="1">
      <alignment vertical="center"/>
    </xf>
    <xf numFmtId="3" fontId="30" fillId="13" borderId="0" xfId="0" applyNumberFormat="1" applyFont="1" applyFill="1" applyBorder="1" applyAlignment="1">
      <alignment horizontal="right" vertical="center"/>
    </xf>
    <xf numFmtId="0" fontId="30" fillId="18" borderId="49" xfId="0" applyFont="1" applyFill="1" applyBorder="1" applyAlignment="1">
      <alignment vertical="center"/>
    </xf>
    <xf numFmtId="4" fontId="30" fillId="18" borderId="49" xfId="0" applyNumberFormat="1" applyFont="1" applyFill="1" applyBorder="1" applyAlignment="1">
      <alignment vertical="center"/>
    </xf>
    <xf numFmtId="0" fontId="30" fillId="18" borderId="49" xfId="0" applyFont="1" applyFill="1" applyBorder="1" applyAlignment="1">
      <alignment horizontal="right" vertical="center"/>
    </xf>
    <xf numFmtId="4" fontId="49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29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4" fontId="30" fillId="19" borderId="33" xfId="0" applyNumberFormat="1" applyFont="1" applyFill="1" applyBorder="1" applyAlignment="1">
      <alignment vertical="center"/>
    </xf>
    <xf numFmtId="3" fontId="42" fillId="25" borderId="26" xfId="0" applyNumberFormat="1" applyFont="1" applyFill="1" applyBorder="1" applyAlignment="1">
      <alignment vertical="center"/>
    </xf>
    <xf numFmtId="4" fontId="42" fillId="25" borderId="26" xfId="0" applyNumberFormat="1" applyFont="1" applyFill="1" applyBorder="1" applyAlignment="1">
      <alignment vertical="center"/>
    </xf>
    <xf numFmtId="3" fontId="42" fillId="25" borderId="28" xfId="0" applyNumberFormat="1" applyFont="1" applyFill="1" applyBorder="1" applyAlignment="1">
      <alignment horizontal="right" vertical="center"/>
    </xf>
    <xf numFmtId="4" fontId="42" fillId="25" borderId="33" xfId="0" applyNumberFormat="1" applyFont="1" applyFill="1" applyBorder="1" applyAlignment="1">
      <alignment vertical="center"/>
    </xf>
    <xf numFmtId="3" fontId="47" fillId="25" borderId="26" xfId="0" applyNumberFormat="1" applyFont="1" applyFill="1" applyBorder="1" applyAlignment="1">
      <alignment vertical="center"/>
    </xf>
    <xf numFmtId="4" fontId="47" fillId="25" borderId="26" xfId="0" applyNumberFormat="1" applyFont="1" applyFill="1" applyBorder="1" applyAlignment="1">
      <alignment vertical="center"/>
    </xf>
    <xf numFmtId="4" fontId="47" fillId="25" borderId="25" xfId="0" applyNumberFormat="1" applyFont="1" applyFill="1" applyBorder="1" applyAlignment="1">
      <alignment vertical="center"/>
    </xf>
    <xf numFmtId="4" fontId="47" fillId="25" borderId="50" xfId="0" applyNumberFormat="1" applyFont="1" applyFill="1" applyBorder="1" applyAlignment="1">
      <alignment vertical="center"/>
    </xf>
    <xf numFmtId="3" fontId="47" fillId="25" borderId="28" xfId="0" applyNumberFormat="1" applyFont="1" applyFill="1" applyBorder="1" applyAlignment="1">
      <alignment horizontal="right" vertical="center"/>
    </xf>
    <xf numFmtId="0" fontId="31" fillId="13" borderId="18" xfId="0" applyFont="1" applyFill="1" applyBorder="1" applyAlignment="1">
      <alignment vertical="center"/>
    </xf>
    <xf numFmtId="3" fontId="30" fillId="24" borderId="0" xfId="0" applyNumberFormat="1" applyFont="1" applyFill="1" applyBorder="1" applyAlignment="1">
      <alignment vertical="center"/>
    </xf>
    <xf numFmtId="3" fontId="30" fillId="24" borderId="24" xfId="0" applyNumberFormat="1" applyFont="1" applyFill="1" applyBorder="1" applyAlignment="1">
      <alignment vertical="center"/>
    </xf>
    <xf numFmtId="0" fontId="30" fillId="24" borderId="26" xfId="0" applyFont="1" applyFill="1" applyBorder="1" applyAlignment="1">
      <alignment horizontal="left" vertical="center"/>
    </xf>
    <xf numFmtId="0" fontId="30" fillId="24" borderId="26" xfId="0" applyFont="1" applyFill="1" applyBorder="1" applyAlignment="1">
      <alignment vertical="center"/>
    </xf>
    <xf numFmtId="3" fontId="30" fillId="24" borderId="26" xfId="0" applyNumberFormat="1" applyFont="1" applyFill="1" applyBorder="1" applyAlignment="1">
      <alignment vertical="center"/>
    </xf>
    <xf numFmtId="4" fontId="30" fillId="24" borderId="26" xfId="0" applyNumberFormat="1" applyFont="1" applyFill="1" applyBorder="1" applyAlignment="1">
      <alignment vertical="center"/>
    </xf>
    <xf numFmtId="0" fontId="31" fillId="13" borderId="24" xfId="0" applyFont="1" applyFill="1" applyBorder="1" applyAlignment="1">
      <alignment horizontal="left" vertical="center"/>
    </xf>
    <xf numFmtId="0" fontId="31" fillId="13" borderId="24" xfId="0" applyFont="1" applyFill="1" applyBorder="1" applyAlignment="1">
      <alignment vertical="center"/>
    </xf>
    <xf numFmtId="3" fontId="31" fillId="13" borderId="24" xfId="0" applyNumberFormat="1" applyFont="1" applyFill="1" applyBorder="1" applyAlignment="1">
      <alignment vertical="center"/>
    </xf>
    <xf numFmtId="4" fontId="31" fillId="13" borderId="24" xfId="0" applyNumberFormat="1" applyFont="1" applyFill="1" applyBorder="1" applyAlignment="1">
      <alignment/>
    </xf>
    <xf numFmtId="4" fontId="32" fillId="13" borderId="41" xfId="0" applyNumberFormat="1" applyFont="1" applyFill="1" applyBorder="1" applyAlignment="1">
      <alignment vertical="center"/>
    </xf>
    <xf numFmtId="4" fontId="31" fillId="13" borderId="24" xfId="0" applyNumberFormat="1" applyFont="1" applyFill="1" applyBorder="1" applyAlignment="1">
      <alignment vertical="center"/>
    </xf>
    <xf numFmtId="0" fontId="31" fillId="13" borderId="29" xfId="0" applyFont="1" applyFill="1" applyBorder="1" applyAlignment="1">
      <alignment horizontal="left" vertical="center"/>
    </xf>
    <xf numFmtId="4" fontId="31" fillId="13" borderId="29" xfId="0" applyNumberFormat="1" applyFont="1" applyFill="1" applyBorder="1" applyAlignment="1">
      <alignment/>
    </xf>
    <xf numFmtId="4" fontId="31" fillId="13" borderId="32" xfId="0" applyNumberFormat="1" applyFont="1" applyFill="1" applyBorder="1" applyAlignment="1">
      <alignment/>
    </xf>
    <xf numFmtId="4" fontId="31" fillId="13" borderId="29" xfId="0" applyNumberFormat="1" applyFont="1" applyFill="1" applyBorder="1" applyAlignment="1">
      <alignment vertical="center"/>
    </xf>
    <xf numFmtId="3" fontId="31" fillId="13" borderId="14" xfId="0" applyNumberFormat="1" applyFont="1" applyFill="1" applyBorder="1" applyAlignment="1">
      <alignment vertical="center"/>
    </xf>
    <xf numFmtId="4" fontId="32" fillId="13" borderId="47" xfId="0" applyNumberFormat="1" applyFont="1" applyFill="1" applyBorder="1" applyAlignment="1">
      <alignment vertical="center"/>
    </xf>
    <xf numFmtId="4" fontId="31" fillId="13" borderId="14" xfId="0" applyNumberFormat="1" applyFont="1" applyFill="1" applyBorder="1" applyAlignment="1">
      <alignment vertical="center"/>
    </xf>
    <xf numFmtId="0" fontId="31" fillId="19" borderId="11" xfId="0" applyFont="1" applyFill="1" applyBorder="1" applyAlignment="1">
      <alignment vertical="center"/>
    </xf>
    <xf numFmtId="3" fontId="31" fillId="19" borderId="17" xfId="0" applyNumberFormat="1" applyFont="1" applyFill="1" applyBorder="1" applyAlignment="1">
      <alignment vertical="center"/>
    </xf>
    <xf numFmtId="3" fontId="31" fillId="19" borderId="13" xfId="0" applyNumberFormat="1" applyFont="1" applyFill="1" applyBorder="1" applyAlignment="1">
      <alignment vertical="center"/>
    </xf>
    <xf numFmtId="4" fontId="31" fillId="19" borderId="17" xfId="0" applyNumberFormat="1" applyFont="1" applyFill="1" applyBorder="1" applyAlignment="1">
      <alignment vertical="center"/>
    </xf>
    <xf numFmtId="4" fontId="31" fillId="19" borderId="11" xfId="0" applyNumberFormat="1" applyFont="1" applyFill="1" applyBorder="1" applyAlignment="1">
      <alignment vertical="center"/>
    </xf>
    <xf numFmtId="3" fontId="31" fillId="19" borderId="13" xfId="0" applyNumberFormat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vertical="center"/>
    </xf>
    <xf numFmtId="3" fontId="31" fillId="0" borderId="40" xfId="0" applyNumberFormat="1" applyFont="1" applyFill="1" applyBorder="1" applyAlignment="1">
      <alignment vertical="center"/>
    </xf>
    <xf numFmtId="3" fontId="31" fillId="0" borderId="14" xfId="0" applyNumberFormat="1" applyFont="1" applyFill="1" applyBorder="1" applyAlignment="1">
      <alignment vertical="center"/>
    </xf>
    <xf numFmtId="4" fontId="32" fillId="0" borderId="47" xfId="0" applyNumberFormat="1" applyFont="1" applyFill="1" applyBorder="1" applyAlignment="1">
      <alignment vertical="center"/>
    </xf>
    <xf numFmtId="3" fontId="31" fillId="0" borderId="20" xfId="0" applyNumberFormat="1" applyFont="1" applyFill="1" applyBorder="1" applyAlignment="1">
      <alignment vertical="center"/>
    </xf>
    <xf numFmtId="0" fontId="34" fillId="13" borderId="18" xfId="0" applyFont="1" applyFill="1" applyBorder="1" applyAlignment="1">
      <alignment horizontal="left" vertical="center"/>
    </xf>
    <xf numFmtId="0" fontId="34" fillId="13" borderId="19" xfId="0" applyFont="1" applyFill="1" applyBorder="1" applyAlignment="1">
      <alignment vertical="center"/>
    </xf>
    <xf numFmtId="3" fontId="34" fillId="13" borderId="18" xfId="0" applyNumberFormat="1" applyFont="1" applyFill="1" applyBorder="1" applyAlignment="1">
      <alignment vertical="center"/>
    </xf>
    <xf numFmtId="3" fontId="34" fillId="13" borderId="0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3" fontId="31" fillId="0" borderId="19" xfId="0" applyNumberFormat="1" applyFont="1" applyFill="1" applyBorder="1" applyAlignment="1">
      <alignment vertical="center"/>
    </xf>
    <xf numFmtId="0" fontId="34" fillId="21" borderId="26" xfId="0" applyFont="1" applyFill="1" applyBorder="1" applyAlignment="1">
      <alignment horizontal="left" vertical="center"/>
    </xf>
    <xf numFmtId="0" fontId="34" fillId="21" borderId="26" xfId="0" applyFont="1" applyFill="1" applyBorder="1" applyAlignment="1">
      <alignment vertical="center"/>
    </xf>
    <xf numFmtId="3" fontId="34" fillId="21" borderId="26" xfId="0" applyNumberFormat="1" applyFont="1" applyFill="1" applyBorder="1" applyAlignment="1">
      <alignment vertical="center"/>
    </xf>
    <xf numFmtId="4" fontId="34" fillId="21" borderId="26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34" fillId="0" borderId="18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vertical="center"/>
    </xf>
    <xf numFmtId="3" fontId="34" fillId="0" borderId="20" xfId="0" applyNumberFormat="1" applyFont="1" applyFill="1" applyBorder="1" applyAlignment="1">
      <alignment vertical="center"/>
    </xf>
    <xf numFmtId="0" fontId="34" fillId="13" borderId="18" xfId="0" applyFont="1" applyFill="1" applyBorder="1" applyAlignment="1">
      <alignment vertical="center"/>
    </xf>
    <xf numFmtId="3" fontId="31" fillId="13" borderId="24" xfId="0" applyNumberFormat="1" applyFont="1" applyFill="1" applyBorder="1" applyAlignment="1">
      <alignment/>
    </xf>
    <xf numFmtId="3" fontId="31" fillId="13" borderId="29" xfId="0" applyNumberFormat="1" applyFont="1" applyFill="1" applyBorder="1" applyAlignment="1">
      <alignment/>
    </xf>
    <xf numFmtId="3" fontId="30" fillId="13" borderId="29" xfId="0" applyNumberFormat="1" applyFont="1" applyFill="1" applyBorder="1" applyAlignment="1">
      <alignment/>
    </xf>
    <xf numFmtId="3" fontId="34" fillId="21" borderId="26" xfId="0" applyNumberFormat="1" applyFont="1" applyFill="1" applyBorder="1" applyAlignment="1">
      <alignment/>
    </xf>
    <xf numFmtId="3" fontId="30" fillId="21" borderId="26" xfId="0" applyNumberFormat="1" applyFont="1" applyFill="1" applyBorder="1" applyAlignment="1">
      <alignment/>
    </xf>
    <xf numFmtId="3" fontId="62" fillId="13" borderId="29" xfId="0" applyNumberFormat="1" applyFont="1" applyFill="1" applyBorder="1" applyAlignment="1">
      <alignment/>
    </xf>
    <xf numFmtId="3" fontId="31" fillId="13" borderId="18" xfId="0" applyNumberFormat="1" applyFont="1" applyFill="1" applyBorder="1" applyAlignment="1">
      <alignment/>
    </xf>
    <xf numFmtId="0" fontId="34" fillId="13" borderId="29" xfId="0" applyFont="1" applyFill="1" applyBorder="1" applyAlignment="1">
      <alignment horizontal="left" vertical="center"/>
    </xf>
    <xf numFmtId="0" fontId="34" fillId="13" borderId="29" xfId="0" applyFont="1" applyFill="1" applyBorder="1" applyAlignment="1">
      <alignment vertical="center"/>
    </xf>
    <xf numFmtId="3" fontId="34" fillId="13" borderId="29" xfId="0" applyNumberFormat="1" applyFont="1" applyFill="1" applyBorder="1" applyAlignment="1">
      <alignment vertical="center"/>
    </xf>
    <xf numFmtId="0" fontId="25" fillId="13" borderId="16" xfId="0" applyFont="1" applyFill="1" applyBorder="1" applyAlignment="1">
      <alignment horizontal="right"/>
    </xf>
    <xf numFmtId="0" fontId="31" fillId="13" borderId="51" xfId="0" applyFont="1" applyFill="1" applyBorder="1" applyAlignment="1">
      <alignment vertical="center"/>
    </xf>
    <xf numFmtId="0" fontId="31" fillId="13" borderId="32" xfId="0" applyFont="1" applyFill="1" applyBorder="1" applyAlignment="1">
      <alignment vertical="center"/>
    </xf>
    <xf numFmtId="3" fontId="30" fillId="19" borderId="43" xfId="0" applyNumberFormat="1" applyFont="1" applyFill="1" applyBorder="1" applyAlignment="1">
      <alignment vertical="center"/>
    </xf>
    <xf numFmtId="3" fontId="31" fillId="13" borderId="43" xfId="0" applyNumberFormat="1" applyFont="1" applyFill="1" applyBorder="1" applyAlignment="1">
      <alignment vertical="center"/>
    </xf>
    <xf numFmtId="3" fontId="31" fillId="13" borderId="51" xfId="0" applyNumberFormat="1" applyFont="1" applyFill="1" applyBorder="1" applyAlignment="1">
      <alignment vertical="center"/>
    </xf>
    <xf numFmtId="3" fontId="31" fillId="13" borderId="32" xfId="0" applyNumberFormat="1" applyFont="1" applyFill="1" applyBorder="1" applyAlignment="1">
      <alignment vertical="center"/>
    </xf>
    <xf numFmtId="3" fontId="31" fillId="13" borderId="46" xfId="0" applyNumberFormat="1" applyFont="1" applyFill="1" applyBorder="1" applyAlignment="1">
      <alignment vertical="center"/>
    </xf>
    <xf numFmtId="3" fontId="62" fillId="13" borderId="32" xfId="0" applyNumberFormat="1" applyFont="1" applyFill="1" applyBorder="1" applyAlignment="1">
      <alignment vertical="center"/>
    </xf>
    <xf numFmtId="0" fontId="62" fillId="13" borderId="39" xfId="0" applyFont="1" applyFill="1" applyBorder="1" applyAlignment="1">
      <alignment vertical="center"/>
    </xf>
    <xf numFmtId="3" fontId="30" fillId="19" borderId="52" xfId="0" applyNumberFormat="1" applyFont="1" applyFill="1" applyBorder="1" applyAlignment="1">
      <alignment vertical="center"/>
    </xf>
    <xf numFmtId="3" fontId="30" fillId="19" borderId="53" xfId="0" applyNumberFormat="1" applyFont="1" applyFill="1" applyBorder="1" applyAlignment="1">
      <alignment vertical="center"/>
    </xf>
    <xf numFmtId="4" fontId="34" fillId="21" borderId="26" xfId="0" applyNumberFormat="1" applyFont="1" applyFill="1" applyBorder="1" applyAlignment="1">
      <alignment vertical="center"/>
    </xf>
    <xf numFmtId="4" fontId="31" fillId="13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31" fillId="19" borderId="13" xfId="0" applyNumberFormat="1" applyFont="1" applyFill="1" applyBorder="1" applyAlignment="1">
      <alignment vertical="center"/>
    </xf>
    <xf numFmtId="4" fontId="31" fillId="0" borderId="24" xfId="0" applyNumberFormat="1" applyFont="1" applyFill="1" applyBorder="1" applyAlignment="1">
      <alignment vertical="center"/>
    </xf>
    <xf numFmtId="4" fontId="31" fillId="0" borderId="40" xfId="0" applyNumberFormat="1" applyFont="1" applyFill="1" applyBorder="1" applyAlignment="1">
      <alignment vertical="center"/>
    </xf>
    <xf numFmtId="4" fontId="34" fillId="0" borderId="29" xfId="0" applyNumberFormat="1" applyFont="1" applyFill="1" applyBorder="1" applyAlignment="1">
      <alignment vertical="center"/>
    </xf>
    <xf numFmtId="4" fontId="34" fillId="0" borderId="20" xfId="0" applyNumberFormat="1" applyFont="1" applyFill="1" applyBorder="1" applyAlignment="1">
      <alignment vertical="center"/>
    </xf>
    <xf numFmtId="4" fontId="34" fillId="0" borderId="18" xfId="0" applyNumberFormat="1" applyFont="1" applyFill="1" applyBorder="1" applyAlignment="1">
      <alignment vertical="center"/>
    </xf>
    <xf numFmtId="4" fontId="31" fillId="0" borderId="29" xfId="0" applyNumberFormat="1" applyFont="1" applyFill="1" applyBorder="1" applyAlignment="1">
      <alignment vertical="center"/>
    </xf>
    <xf numFmtId="4" fontId="31" fillId="0" borderId="20" xfId="0" applyNumberFormat="1" applyFont="1" applyFill="1" applyBorder="1" applyAlignment="1">
      <alignment vertical="center"/>
    </xf>
    <xf numFmtId="4" fontId="34" fillId="0" borderId="43" xfId="0" applyNumberFormat="1" applyFont="1" applyFill="1" applyBorder="1" applyAlignment="1">
      <alignment vertical="center"/>
    </xf>
    <xf numFmtId="4" fontId="34" fillId="13" borderId="18" xfId="0" applyNumberFormat="1" applyFont="1" applyFill="1" applyBorder="1" applyAlignment="1">
      <alignment vertical="center"/>
    </xf>
    <xf numFmtId="4" fontId="30" fillId="0" borderId="42" xfId="0" applyNumberFormat="1" applyFont="1" applyFill="1" applyBorder="1" applyAlignment="1">
      <alignment vertical="center"/>
    </xf>
    <xf numFmtId="4" fontId="30" fillId="0" borderId="45" xfId="0" applyNumberFormat="1" applyFont="1" applyFill="1" applyBorder="1" applyAlignment="1">
      <alignment vertical="center"/>
    </xf>
    <xf numFmtId="4" fontId="30" fillId="0" borderId="20" xfId="0" applyNumberFormat="1" applyFont="1" applyFill="1" applyBorder="1" applyAlignment="1">
      <alignment vertical="center"/>
    </xf>
    <xf numFmtId="4" fontId="30" fillId="24" borderId="29" xfId="0" applyNumberFormat="1" applyFont="1" applyFill="1" applyBorder="1" applyAlignment="1">
      <alignment vertical="center"/>
    </xf>
    <xf numFmtId="4" fontId="30" fillId="24" borderId="20" xfId="0" applyNumberFormat="1" applyFont="1" applyFill="1" applyBorder="1" applyAlignment="1">
      <alignment vertical="center"/>
    </xf>
    <xf numFmtId="4" fontId="38" fillId="13" borderId="43" xfId="0" applyNumberFormat="1" applyFont="1" applyFill="1" applyBorder="1" applyAlignment="1">
      <alignment vertical="center"/>
    </xf>
    <xf numFmtId="4" fontId="62" fillId="13" borderId="24" xfId="0" applyNumberFormat="1" applyFont="1" applyFill="1" applyBorder="1" applyAlignment="1">
      <alignment vertical="center"/>
    </xf>
    <xf numFmtId="4" fontId="47" fillId="20" borderId="28" xfId="0" applyNumberFormat="1" applyFont="1" applyFill="1" applyBorder="1" applyAlignment="1">
      <alignment vertical="center"/>
    </xf>
    <xf numFmtId="4" fontId="30" fillId="13" borderId="46" xfId="0" applyNumberFormat="1" applyFont="1" applyFill="1" applyBorder="1" applyAlignment="1">
      <alignment vertical="center"/>
    </xf>
    <xf numFmtId="4" fontId="30" fillId="19" borderId="28" xfId="0" applyNumberFormat="1" applyFont="1" applyFill="1" applyBorder="1" applyAlignment="1">
      <alignment vertical="center"/>
    </xf>
    <xf numFmtId="4" fontId="30" fillId="13" borderId="38" xfId="0" applyNumberFormat="1" applyFont="1" applyFill="1" applyBorder="1" applyAlignment="1">
      <alignment vertical="center"/>
    </xf>
    <xf numFmtId="4" fontId="30" fillId="13" borderId="48" xfId="0" applyNumberFormat="1" applyFont="1" applyFill="1" applyBorder="1" applyAlignment="1">
      <alignment vertical="center"/>
    </xf>
    <xf numFmtId="4" fontId="30" fillId="13" borderId="16" xfId="0" applyNumberFormat="1" applyFont="1" applyFill="1" applyBorder="1" applyAlignment="1">
      <alignment vertical="center"/>
    </xf>
    <xf numFmtId="4" fontId="30" fillId="19" borderId="37" xfId="0" applyNumberFormat="1" applyFont="1" applyFill="1" applyBorder="1" applyAlignment="1">
      <alignment vertical="center"/>
    </xf>
    <xf numFmtId="4" fontId="30" fillId="19" borderId="38" xfId="0" applyNumberFormat="1" applyFont="1" applyFill="1" applyBorder="1" applyAlignment="1">
      <alignment vertical="center"/>
    </xf>
    <xf numFmtId="4" fontId="30" fillId="19" borderId="36" xfId="0" applyNumberFormat="1" applyFont="1" applyFill="1" applyBorder="1" applyAlignment="1">
      <alignment vertical="center"/>
    </xf>
    <xf numFmtId="4" fontId="30" fillId="19" borderId="54" xfId="0" applyNumberFormat="1" applyFont="1" applyFill="1" applyBorder="1" applyAlignment="1">
      <alignment vertical="center"/>
    </xf>
    <xf numFmtId="4" fontId="30" fillId="0" borderId="46" xfId="0" applyNumberFormat="1" applyFont="1" applyFill="1" applyBorder="1" applyAlignment="1">
      <alignment vertical="center"/>
    </xf>
    <xf numFmtId="4" fontId="30" fillId="19" borderId="13" xfId="0" applyNumberFormat="1" applyFont="1" applyFill="1" applyBorder="1" applyAlignment="1">
      <alignment vertical="center"/>
    </xf>
    <xf numFmtId="4" fontId="30" fillId="13" borderId="42" xfId="0" applyNumberFormat="1" applyFont="1" applyFill="1" applyBorder="1" applyAlignment="1">
      <alignment vertical="center"/>
    </xf>
    <xf numFmtId="4" fontId="38" fillId="13" borderId="28" xfId="0" applyNumberFormat="1" applyFont="1" applyFill="1" applyBorder="1" applyAlignment="1">
      <alignment vertical="center"/>
    </xf>
    <xf numFmtId="4" fontId="29" fillId="18" borderId="24" xfId="0" applyNumberFormat="1" applyFont="1" applyFill="1" applyBorder="1" applyAlignment="1">
      <alignment vertical="center"/>
    </xf>
    <xf numFmtId="4" fontId="30" fillId="24" borderId="24" xfId="0" applyNumberFormat="1" applyFont="1" applyFill="1" applyBorder="1" applyAlignment="1">
      <alignment vertical="center"/>
    </xf>
    <xf numFmtId="0" fontId="19" fillId="13" borderId="0" xfId="0" applyFont="1" applyFill="1" applyBorder="1" applyAlignment="1">
      <alignment vertical="center"/>
    </xf>
    <xf numFmtId="0" fontId="34" fillId="13" borderId="32" xfId="0" applyFont="1" applyFill="1" applyBorder="1" applyAlignment="1">
      <alignment vertical="center"/>
    </xf>
    <xf numFmtId="3" fontId="34" fillId="13" borderId="32" xfId="0" applyNumberFormat="1" applyFont="1" applyFill="1" applyBorder="1" applyAlignment="1">
      <alignment vertical="center"/>
    </xf>
    <xf numFmtId="4" fontId="34" fillId="13" borderId="29" xfId="0" applyNumberFormat="1" applyFont="1" applyFill="1" applyBorder="1" applyAlignment="1">
      <alignment/>
    </xf>
    <xf numFmtId="4" fontId="34" fillId="13" borderId="32" xfId="0" applyNumberFormat="1" applyFont="1" applyFill="1" applyBorder="1" applyAlignment="1">
      <alignment/>
    </xf>
    <xf numFmtId="4" fontId="65" fillId="13" borderId="22" xfId="0" applyNumberFormat="1" applyFont="1" applyFill="1" applyBorder="1" applyAlignment="1">
      <alignment vertical="center"/>
    </xf>
    <xf numFmtId="3" fontId="34" fillId="13" borderId="46" xfId="0" applyNumberFormat="1" applyFont="1" applyFill="1" applyBorder="1" applyAlignment="1">
      <alignment horizontal="right" vertical="center"/>
    </xf>
    <xf numFmtId="4" fontId="34" fillId="13" borderId="29" xfId="0" applyNumberFormat="1" applyFont="1" applyFill="1" applyBorder="1" applyAlignment="1">
      <alignment vertical="center"/>
    </xf>
    <xf numFmtId="4" fontId="47" fillId="20" borderId="55" xfId="0" applyNumberFormat="1" applyFont="1" applyFill="1" applyBorder="1" applyAlignment="1">
      <alignment vertical="center"/>
    </xf>
    <xf numFmtId="4" fontId="30" fillId="19" borderId="52" xfId="0" applyNumberFormat="1" applyFont="1" applyFill="1" applyBorder="1" applyAlignment="1">
      <alignment vertical="center"/>
    </xf>
    <xf numFmtId="4" fontId="30" fillId="19" borderId="53" xfId="0" applyNumberFormat="1" applyFont="1" applyFill="1" applyBorder="1" applyAlignment="1">
      <alignment vertical="center"/>
    </xf>
    <xf numFmtId="3" fontId="30" fillId="19" borderId="56" xfId="0" applyNumberFormat="1" applyFont="1" applyFill="1" applyBorder="1" applyAlignment="1">
      <alignment vertical="center"/>
    </xf>
    <xf numFmtId="4" fontId="30" fillId="19" borderId="56" xfId="0" applyNumberFormat="1" applyFont="1" applyFill="1" applyBorder="1" applyAlignment="1">
      <alignment vertical="center"/>
    </xf>
    <xf numFmtId="3" fontId="30" fillId="19" borderId="57" xfId="0" applyNumberFormat="1" applyFont="1" applyFill="1" applyBorder="1" applyAlignment="1">
      <alignment vertical="center"/>
    </xf>
    <xf numFmtId="4" fontId="30" fillId="19" borderId="56" xfId="0" applyNumberFormat="1" applyFont="1" applyFill="1" applyBorder="1" applyAlignment="1">
      <alignment/>
    </xf>
    <xf numFmtId="3" fontId="34" fillId="0" borderId="20" xfId="0" applyNumberFormat="1" applyFont="1" applyFill="1" applyBorder="1" applyAlignment="1">
      <alignment horizontal="right" vertical="center"/>
    </xf>
    <xf numFmtId="3" fontId="34" fillId="13" borderId="20" xfId="0" applyNumberFormat="1" applyFont="1" applyFill="1" applyBorder="1" applyAlignment="1">
      <alignment horizontal="right" vertical="center"/>
    </xf>
    <xf numFmtId="4" fontId="65" fillId="0" borderId="22" xfId="0" applyNumberFormat="1" applyFont="1" applyFill="1" applyBorder="1" applyAlignment="1">
      <alignment vertical="center"/>
    </xf>
    <xf numFmtId="4" fontId="34" fillId="21" borderId="25" xfId="0" applyNumberFormat="1" applyFont="1" applyFill="1" applyBorder="1" applyAlignment="1">
      <alignment/>
    </xf>
    <xf numFmtId="4" fontId="65" fillId="21" borderId="33" xfId="0" applyNumberFormat="1" applyFont="1" applyFill="1" applyBorder="1" applyAlignment="1">
      <alignment vertical="center"/>
    </xf>
    <xf numFmtId="3" fontId="34" fillId="21" borderId="28" xfId="0" applyNumberFormat="1" applyFont="1" applyFill="1" applyBorder="1" applyAlignment="1">
      <alignment horizontal="right" vertical="center"/>
    </xf>
    <xf numFmtId="3" fontId="30" fillId="19" borderId="58" xfId="0" applyNumberFormat="1" applyFont="1" applyFill="1" applyBorder="1" applyAlignment="1">
      <alignment vertical="center"/>
    </xf>
    <xf numFmtId="3" fontId="30" fillId="19" borderId="57" xfId="0" applyNumberFormat="1" applyFont="1" applyFill="1" applyBorder="1" applyAlignment="1">
      <alignment horizontal="right" vertical="center"/>
    </xf>
    <xf numFmtId="0" fontId="30" fillId="19" borderId="25" xfId="0" applyFont="1" applyFill="1" applyBorder="1" applyAlignment="1">
      <alignment vertical="center"/>
    </xf>
    <xf numFmtId="0" fontId="30" fillId="19" borderId="58" xfId="0" applyFont="1" applyFill="1" applyBorder="1" applyAlignment="1">
      <alignment vertical="center"/>
    </xf>
    <xf numFmtId="0" fontId="34" fillId="13" borderId="19" xfId="0" applyFont="1" applyFill="1" applyBorder="1" applyAlignment="1">
      <alignment horizontal="left" vertical="center"/>
    </xf>
    <xf numFmtId="3" fontId="34" fillId="13" borderId="20" xfId="0" applyNumberFormat="1" applyFont="1" applyFill="1" applyBorder="1" applyAlignment="1">
      <alignment vertical="center"/>
    </xf>
    <xf numFmtId="4" fontId="62" fillId="13" borderId="59" xfId="0" applyNumberFormat="1" applyFont="1" applyFill="1" applyBorder="1" applyAlignment="1">
      <alignment/>
    </xf>
    <xf numFmtId="4" fontId="62" fillId="13" borderId="60" xfId="0" applyNumberFormat="1" applyFont="1" applyFill="1" applyBorder="1" applyAlignment="1">
      <alignment/>
    </xf>
    <xf numFmtId="4" fontId="30" fillId="19" borderId="58" xfId="0" applyNumberFormat="1" applyFont="1" applyFill="1" applyBorder="1" applyAlignment="1">
      <alignment/>
    </xf>
    <xf numFmtId="4" fontId="30" fillId="19" borderId="58" xfId="0" applyNumberFormat="1" applyFont="1" applyFill="1" applyBorder="1" applyAlignment="1">
      <alignment vertical="center"/>
    </xf>
    <xf numFmtId="0" fontId="60" fillId="0" borderId="29" xfId="0" applyFont="1" applyFill="1" applyBorder="1" applyAlignment="1">
      <alignment horizontal="left" vertical="center"/>
    </xf>
    <xf numFmtId="0" fontId="60" fillId="0" borderId="29" xfId="0" applyFont="1" applyFill="1" applyBorder="1" applyAlignment="1">
      <alignment vertical="center"/>
    </xf>
    <xf numFmtId="3" fontId="60" fillId="0" borderId="29" xfId="0" applyNumberFormat="1" applyFont="1" applyFill="1" applyBorder="1" applyAlignment="1">
      <alignment vertical="center"/>
    </xf>
    <xf numFmtId="4" fontId="61" fillId="0" borderId="22" xfId="0" applyNumberFormat="1" applyFont="1" applyFill="1" applyBorder="1" applyAlignment="1">
      <alignment vertical="center"/>
    </xf>
    <xf numFmtId="3" fontId="60" fillId="0" borderId="46" xfId="0" applyNumberFormat="1" applyFont="1" applyFill="1" applyBorder="1" applyAlignment="1">
      <alignment horizontal="right" vertical="center"/>
    </xf>
    <xf numFmtId="4" fontId="60" fillId="0" borderId="29" xfId="0" applyNumberFormat="1" applyFont="1" applyFill="1" applyBorder="1" applyAlignment="1">
      <alignment vertical="center"/>
    </xf>
    <xf numFmtId="4" fontId="62" fillId="13" borderId="61" xfId="0" applyNumberFormat="1" applyFont="1" applyFill="1" applyBorder="1" applyAlignment="1">
      <alignment vertical="center"/>
    </xf>
    <xf numFmtId="4" fontId="62" fillId="13" borderId="62" xfId="0" applyNumberFormat="1" applyFont="1" applyFill="1" applyBorder="1" applyAlignment="1">
      <alignment vertical="center"/>
    </xf>
    <xf numFmtId="4" fontId="30" fillId="24" borderId="46" xfId="0" applyNumberFormat="1" applyFont="1" applyFill="1" applyBorder="1" applyAlignment="1">
      <alignment vertical="center"/>
    </xf>
    <xf numFmtId="4" fontId="34" fillId="13" borderId="20" xfId="0" applyNumberFormat="1" applyFont="1" applyFill="1" applyBorder="1" applyAlignment="1">
      <alignment vertical="center"/>
    </xf>
    <xf numFmtId="3" fontId="34" fillId="0" borderId="42" xfId="0" applyNumberFormat="1" applyFont="1" applyFill="1" applyBorder="1" applyAlignment="1">
      <alignment vertical="center"/>
    </xf>
    <xf numFmtId="3" fontId="34" fillId="0" borderId="24" xfId="0" applyNumberFormat="1" applyFont="1" applyFill="1" applyBorder="1" applyAlignment="1">
      <alignment vertical="center"/>
    </xf>
    <xf numFmtId="4" fontId="34" fillId="0" borderId="24" xfId="0" applyNumberFormat="1" applyFont="1" applyFill="1" applyBorder="1" applyAlignment="1">
      <alignment vertical="center"/>
    </xf>
    <xf numFmtId="3" fontId="42" fillId="25" borderId="43" xfId="0" applyNumberFormat="1" applyFont="1" applyFill="1" applyBorder="1" applyAlignment="1">
      <alignment vertical="center"/>
    </xf>
    <xf numFmtId="4" fontId="42" fillId="25" borderId="43" xfId="0" applyNumberFormat="1" applyFont="1" applyFill="1" applyBorder="1" applyAlignment="1">
      <alignment vertical="center"/>
    </xf>
    <xf numFmtId="4" fontId="42" fillId="25" borderId="44" xfId="0" applyNumberFormat="1" applyFont="1" applyFill="1" applyBorder="1" applyAlignment="1">
      <alignment vertical="center"/>
    </xf>
    <xf numFmtId="3" fontId="42" fillId="25" borderId="45" xfId="0" applyNumberFormat="1" applyFont="1" applyFill="1" applyBorder="1" applyAlignment="1">
      <alignment horizontal="right" vertical="center"/>
    </xf>
    <xf numFmtId="3" fontId="30" fillId="18" borderId="26" xfId="0" applyNumberFormat="1" applyFont="1" applyFill="1" applyBorder="1" applyAlignment="1">
      <alignment vertical="center"/>
    </xf>
    <xf numFmtId="0" fontId="30" fillId="26" borderId="25" xfId="0" applyFont="1" applyFill="1" applyBorder="1" applyAlignment="1">
      <alignment vertical="center"/>
    </xf>
    <xf numFmtId="0" fontId="30" fillId="26" borderId="27" xfId="0" applyFont="1" applyFill="1" applyBorder="1" applyAlignment="1">
      <alignment vertical="center"/>
    </xf>
    <xf numFmtId="0" fontId="30" fillId="26" borderId="28" xfId="0" applyFont="1" applyFill="1" applyBorder="1" applyAlignment="1">
      <alignment vertical="center"/>
    </xf>
    <xf numFmtId="0" fontId="30" fillId="26" borderId="24" xfId="0" applyFont="1" applyFill="1" applyBorder="1" applyAlignment="1">
      <alignment vertical="center"/>
    </xf>
    <xf numFmtId="0" fontId="30" fillId="26" borderId="49" xfId="0" applyFont="1" applyFill="1" applyBorder="1" applyAlignment="1">
      <alignment vertical="center"/>
    </xf>
    <xf numFmtId="0" fontId="30" fillId="26" borderId="29" xfId="0" applyFont="1" applyFill="1" applyBorder="1" applyAlignment="1">
      <alignment vertical="center"/>
    </xf>
    <xf numFmtId="0" fontId="30" fillId="26" borderId="0" xfId="0" applyFont="1" applyFill="1" applyBorder="1" applyAlignment="1">
      <alignment vertical="center"/>
    </xf>
    <xf numFmtId="0" fontId="30" fillId="26" borderId="43" xfId="0" applyFont="1" applyFill="1" applyBorder="1" applyAlignment="1">
      <alignment vertical="center"/>
    </xf>
    <xf numFmtId="0" fontId="30" fillId="26" borderId="30" xfId="0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2" fontId="59" fillId="13" borderId="10" xfId="0" applyNumberFormat="1" applyFont="1" applyFill="1" applyBorder="1" applyAlignment="1">
      <alignment horizontal="center" vertical="center"/>
    </xf>
    <xf numFmtId="0" fontId="25" fillId="13" borderId="39" xfId="0" applyFont="1" applyFill="1" applyBorder="1" applyAlignment="1">
      <alignment/>
    </xf>
    <xf numFmtId="0" fontId="25" fillId="13" borderId="48" xfId="0" applyFont="1" applyFill="1" applyBorder="1" applyAlignment="1">
      <alignment horizontal="right"/>
    </xf>
    <xf numFmtId="0" fontId="26" fillId="13" borderId="16" xfId="0" applyFont="1" applyFill="1" applyBorder="1" applyAlignment="1">
      <alignment horizontal="right"/>
    </xf>
    <xf numFmtId="3" fontId="31" fillId="13" borderId="43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 vertical="center"/>
    </xf>
    <xf numFmtId="3" fontId="34" fillId="13" borderId="29" xfId="0" applyNumberFormat="1" applyFont="1" applyFill="1" applyBorder="1" applyAlignment="1">
      <alignment/>
    </xf>
    <xf numFmtId="3" fontId="31" fillId="19" borderId="39" xfId="0" applyNumberFormat="1" applyFont="1" applyFill="1" applyBorder="1" applyAlignment="1">
      <alignment vertical="center"/>
    </xf>
    <xf numFmtId="4" fontId="31" fillId="13" borderId="32" xfId="0" applyNumberFormat="1" applyFont="1" applyFill="1" applyBorder="1" applyAlignment="1">
      <alignment vertical="center"/>
    </xf>
    <xf numFmtId="4" fontId="31" fillId="13" borderId="43" xfId="0" applyNumberFormat="1" applyFont="1" applyFill="1" applyBorder="1" applyAlignment="1">
      <alignment/>
    </xf>
    <xf numFmtId="4" fontId="30" fillId="19" borderId="43" xfId="0" applyNumberFormat="1" applyFont="1" applyFill="1" applyBorder="1" applyAlignment="1">
      <alignment vertical="center"/>
    </xf>
    <xf numFmtId="4" fontId="34" fillId="13" borderId="0" xfId="0" applyNumberFormat="1" applyFont="1" applyFill="1" applyBorder="1" applyAlignment="1">
      <alignment vertical="center"/>
    </xf>
    <xf numFmtId="4" fontId="31" fillId="0" borderId="19" xfId="0" applyNumberFormat="1" applyFont="1" applyFill="1" applyBorder="1" applyAlignment="1">
      <alignment vertical="center"/>
    </xf>
    <xf numFmtId="4" fontId="34" fillId="0" borderId="19" xfId="0" applyNumberFormat="1" applyFont="1" applyFill="1" applyBorder="1" applyAlignment="1">
      <alignment vertical="center"/>
    </xf>
    <xf numFmtId="4" fontId="31" fillId="19" borderId="39" xfId="0" applyNumberFormat="1" applyFont="1" applyFill="1" applyBorder="1" applyAlignment="1">
      <alignment vertical="center"/>
    </xf>
    <xf numFmtId="4" fontId="34" fillId="0" borderId="42" xfId="0" applyNumberFormat="1" applyFont="1" applyFill="1" applyBorder="1" applyAlignment="1">
      <alignment vertical="center"/>
    </xf>
    <xf numFmtId="4" fontId="31" fillId="19" borderId="18" xfId="0" applyNumberFormat="1" applyFont="1" applyFill="1" applyBorder="1" applyAlignment="1">
      <alignment vertical="center"/>
    </xf>
    <xf numFmtId="4" fontId="34" fillId="13" borderId="46" xfId="0" applyNumberFormat="1" applyFont="1" applyFill="1" applyBorder="1" applyAlignment="1">
      <alignment vertical="center"/>
    </xf>
    <xf numFmtId="4" fontId="38" fillId="13" borderId="45" xfId="0" applyNumberFormat="1" applyFont="1" applyFill="1" applyBorder="1" applyAlignment="1">
      <alignment vertical="center"/>
    </xf>
    <xf numFmtId="4" fontId="30" fillId="19" borderId="18" xfId="0" applyNumberFormat="1" applyFont="1" applyFill="1" applyBorder="1" applyAlignment="1">
      <alignment vertical="center"/>
    </xf>
    <xf numFmtId="3" fontId="62" fillId="13" borderId="39" xfId="0" applyNumberFormat="1" applyFont="1" applyFill="1" applyBorder="1" applyAlignment="1">
      <alignment vertical="center"/>
    </xf>
    <xf numFmtId="3" fontId="62" fillId="13" borderId="24" xfId="0" applyNumberFormat="1" applyFont="1" applyFill="1" applyBorder="1" applyAlignment="1">
      <alignment/>
    </xf>
    <xf numFmtId="0" fontId="31" fillId="0" borderId="29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vertical="center"/>
    </xf>
    <xf numFmtId="3" fontId="31" fillId="0" borderId="3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31" fillId="0" borderId="46" xfId="0" applyNumberFormat="1" applyFont="1" applyFill="1" applyBorder="1" applyAlignment="1">
      <alignment vertical="center"/>
    </xf>
    <xf numFmtId="3" fontId="29" fillId="18" borderId="24" xfId="0" applyNumberFormat="1" applyFont="1" applyFill="1" applyBorder="1" applyAlignment="1">
      <alignment vertical="center"/>
    </xf>
    <xf numFmtId="4" fontId="62" fillId="13" borderId="24" xfId="0" applyNumberFormat="1" applyFont="1" applyFill="1" applyBorder="1" applyAlignment="1">
      <alignment/>
    </xf>
    <xf numFmtId="0" fontId="34" fillId="0" borderId="24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0" fillId="13" borderId="32" xfId="0" applyFont="1" applyFill="1" applyBorder="1" applyAlignment="1">
      <alignment vertical="center"/>
    </xf>
    <xf numFmtId="3" fontId="30" fillId="19" borderId="29" xfId="0" applyNumberFormat="1" applyFont="1" applyFill="1" applyBorder="1" applyAlignment="1">
      <alignment vertical="center"/>
    </xf>
    <xf numFmtId="3" fontId="30" fillId="19" borderId="63" xfId="0" applyNumberFormat="1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3" fontId="34" fillId="13" borderId="24" xfId="0" applyNumberFormat="1" applyFont="1" applyFill="1" applyBorder="1" applyAlignment="1">
      <alignment vertical="center"/>
    </xf>
    <xf numFmtId="3" fontId="31" fillId="13" borderId="49" xfId="0" applyNumberFormat="1" applyFont="1" applyFill="1" applyBorder="1" applyAlignment="1">
      <alignment vertical="center"/>
    </xf>
    <xf numFmtId="4" fontId="31" fillId="13" borderId="0" xfId="0" applyNumberFormat="1" applyFont="1" applyFill="1" applyBorder="1" applyAlignment="1">
      <alignment/>
    </xf>
    <xf numFmtId="4" fontId="34" fillId="13" borderId="0" xfId="0" applyNumberFormat="1" applyFont="1" applyFill="1" applyBorder="1" applyAlignment="1">
      <alignment/>
    </xf>
    <xf numFmtId="3" fontId="31" fillId="19" borderId="2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67" fillId="0" borderId="0" xfId="0" applyNumberFormat="1" applyFont="1" applyAlignment="1">
      <alignment/>
    </xf>
    <xf numFmtId="164" fontId="68" fillId="0" borderId="0" xfId="0" applyNumberFormat="1" applyFont="1" applyAlignment="1">
      <alignment/>
    </xf>
    <xf numFmtId="4" fontId="47" fillId="0" borderId="0" xfId="0" applyNumberFormat="1" applyFont="1" applyFill="1" applyBorder="1" applyAlignment="1">
      <alignment vertical="center"/>
    </xf>
    <xf numFmtId="4" fontId="0" fillId="25" borderId="64" xfId="0" applyNumberFormat="1" applyFill="1" applyBorder="1" applyAlignment="1">
      <alignment/>
    </xf>
    <xf numFmtId="4" fontId="0" fillId="25" borderId="30" xfId="0" applyNumberFormat="1" applyFill="1" applyBorder="1" applyAlignment="1">
      <alignment/>
    </xf>
    <xf numFmtId="4" fontId="0" fillId="25" borderId="45" xfId="0" applyNumberFormat="1" applyFill="1" applyBorder="1" applyAlignment="1">
      <alignment/>
    </xf>
    <xf numFmtId="3" fontId="38" fillId="0" borderId="30" xfId="0" applyNumberFormat="1" applyFont="1" applyFill="1" applyBorder="1" applyAlignment="1">
      <alignment vertical="center"/>
    </xf>
    <xf numFmtId="4" fontId="38" fillId="0" borderId="30" xfId="0" applyNumberFormat="1" applyFont="1" applyFill="1" applyBorder="1" applyAlignment="1">
      <alignment vertical="center"/>
    </xf>
    <xf numFmtId="3" fontId="38" fillId="0" borderId="30" xfId="0" applyNumberFormat="1" applyFont="1" applyFill="1" applyBorder="1" applyAlignment="1">
      <alignment horizontal="right" vertical="center"/>
    </xf>
    <xf numFmtId="0" fontId="31" fillId="19" borderId="26" xfId="0" applyFont="1" applyFill="1" applyBorder="1" applyAlignment="1">
      <alignment vertical="center"/>
    </xf>
    <xf numFmtId="4" fontId="31" fillId="19" borderId="26" xfId="0" applyNumberFormat="1" applyFont="1" applyFill="1" applyBorder="1" applyAlignment="1">
      <alignment vertical="center"/>
    </xf>
    <xf numFmtId="4" fontId="31" fillId="19" borderId="25" xfId="0" applyNumberFormat="1" applyFont="1" applyFill="1" applyBorder="1" applyAlignment="1">
      <alignment vertical="center"/>
    </xf>
    <xf numFmtId="4" fontId="31" fillId="19" borderId="33" xfId="0" applyNumberFormat="1" applyFont="1" applyFill="1" applyBorder="1" applyAlignment="1">
      <alignment vertical="center"/>
    </xf>
    <xf numFmtId="3" fontId="31" fillId="19" borderId="28" xfId="0" applyNumberFormat="1" applyFont="1" applyFill="1" applyBorder="1" applyAlignment="1">
      <alignment horizontal="right" vertical="center"/>
    </xf>
    <xf numFmtId="3" fontId="31" fillId="13" borderId="46" xfId="0" applyNumberFormat="1" applyFont="1" applyFill="1" applyBorder="1" applyAlignment="1">
      <alignment horizontal="right" vertical="center"/>
    </xf>
    <xf numFmtId="0" fontId="30" fillId="24" borderId="24" xfId="0" applyFont="1" applyFill="1" applyBorder="1" applyAlignment="1">
      <alignment horizontal="left" vertical="center"/>
    </xf>
    <xf numFmtId="164" fontId="68" fillId="0" borderId="0" xfId="0" applyNumberFormat="1" applyFont="1" applyFill="1" applyBorder="1" applyAlignment="1">
      <alignment/>
    </xf>
    <xf numFmtId="0" fontId="69" fillId="13" borderId="0" xfId="0" applyFont="1" applyFill="1" applyAlignment="1">
      <alignment horizontal="center" vertical="center"/>
    </xf>
    <xf numFmtId="3" fontId="47" fillId="23" borderId="26" xfId="0" applyNumberFormat="1" applyFont="1" applyFill="1" applyBorder="1" applyAlignment="1">
      <alignment vertical="center"/>
    </xf>
    <xf numFmtId="4" fontId="47" fillId="23" borderId="26" xfId="0" applyNumberFormat="1" applyFont="1" applyFill="1" applyBorder="1" applyAlignment="1">
      <alignment vertical="center"/>
    </xf>
    <xf numFmtId="4" fontId="47" fillId="23" borderId="33" xfId="0" applyNumberFormat="1" applyFont="1" applyFill="1" applyBorder="1" applyAlignment="1">
      <alignment vertical="center"/>
    </xf>
    <xf numFmtId="4" fontId="47" fillId="23" borderId="28" xfId="0" applyNumberFormat="1" applyFont="1" applyFill="1" applyBorder="1" applyAlignment="1">
      <alignment vertical="center"/>
    </xf>
    <xf numFmtId="0" fontId="31" fillId="0" borderId="43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vertical="center"/>
    </xf>
    <xf numFmtId="3" fontId="62" fillId="13" borderId="42" xfId="0" applyNumberFormat="1" applyFont="1" applyFill="1" applyBorder="1" applyAlignment="1">
      <alignment vertical="center"/>
    </xf>
    <xf numFmtId="3" fontId="31" fillId="13" borderId="45" xfId="0" applyNumberFormat="1" applyFont="1" applyFill="1" applyBorder="1" applyAlignment="1">
      <alignment vertical="center"/>
    </xf>
    <xf numFmtId="3" fontId="47" fillId="20" borderId="29" xfId="0" applyNumberFormat="1" applyFont="1" applyFill="1" applyBorder="1" applyAlignment="1">
      <alignment vertical="center"/>
    </xf>
    <xf numFmtId="9" fontId="0" fillId="0" borderId="0" xfId="0" applyNumberFormat="1" applyAlignment="1">
      <alignment/>
    </xf>
    <xf numFmtId="4" fontId="31" fillId="18" borderId="24" xfId="0" applyNumberFormat="1" applyFont="1" applyFill="1" applyBorder="1" applyAlignment="1">
      <alignment vertical="center"/>
    </xf>
    <xf numFmtId="3" fontId="31" fillId="0" borderId="46" xfId="0" applyNumberFormat="1" applyFont="1" applyFill="1" applyBorder="1" applyAlignment="1">
      <alignment horizontal="right" vertical="center"/>
    </xf>
    <xf numFmtId="0" fontId="31" fillId="13" borderId="19" xfId="0" applyFont="1" applyFill="1" applyBorder="1" applyAlignment="1">
      <alignment horizontal="left" vertical="center"/>
    </xf>
    <xf numFmtId="0" fontId="34" fillId="21" borderId="25" xfId="0" applyFont="1" applyFill="1" applyBorder="1" applyAlignment="1">
      <alignment horizontal="left" vertical="center"/>
    </xf>
    <xf numFmtId="0" fontId="31" fillId="13" borderId="65" xfId="0" applyFont="1" applyFill="1" applyBorder="1" applyAlignment="1">
      <alignment vertical="center"/>
    </xf>
    <xf numFmtId="3" fontId="31" fillId="13" borderId="20" xfId="0" applyNumberFormat="1" applyFont="1" applyFill="1" applyBorder="1" applyAlignment="1">
      <alignment vertical="center"/>
    </xf>
    <xf numFmtId="3" fontId="30" fillId="19" borderId="65" xfId="0" applyNumberFormat="1" applyFont="1" applyFill="1" applyBorder="1" applyAlignment="1">
      <alignment vertical="center"/>
    </xf>
    <xf numFmtId="0" fontId="32" fillId="13" borderId="65" xfId="0" applyFont="1" applyFill="1" applyBorder="1" applyAlignment="1">
      <alignment vertical="center"/>
    </xf>
    <xf numFmtId="3" fontId="31" fillId="0" borderId="59" xfId="0" applyNumberFormat="1" applyFont="1" applyFill="1" applyBorder="1" applyAlignment="1">
      <alignment vertical="center"/>
    </xf>
    <xf numFmtId="3" fontId="31" fillId="0" borderId="46" xfId="0" applyNumberFormat="1" applyFont="1" applyFill="1" applyBorder="1" applyAlignment="1">
      <alignment vertical="center"/>
    </xf>
    <xf numFmtId="0" fontId="34" fillId="21" borderId="24" xfId="0" applyFont="1" applyFill="1" applyBorder="1" applyAlignment="1">
      <alignment vertical="center"/>
    </xf>
    <xf numFmtId="0" fontId="29" fillId="24" borderId="24" xfId="0" applyFont="1" applyFill="1" applyBorder="1" applyAlignment="1">
      <alignment vertical="center"/>
    </xf>
    <xf numFmtId="3" fontId="29" fillId="24" borderId="24" xfId="0" applyNumberFormat="1" applyFont="1" applyFill="1" applyBorder="1" applyAlignment="1">
      <alignment vertical="center"/>
    </xf>
    <xf numFmtId="4" fontId="29" fillId="24" borderId="24" xfId="0" applyNumberFormat="1" applyFont="1" applyFill="1" applyBorder="1" applyAlignment="1">
      <alignment vertical="center"/>
    </xf>
    <xf numFmtId="4" fontId="29" fillId="24" borderId="51" xfId="0" applyNumberFormat="1" applyFont="1" applyFill="1" applyBorder="1" applyAlignment="1">
      <alignment vertical="center"/>
    </xf>
    <xf numFmtId="4" fontId="29" fillId="24" borderId="66" xfId="0" applyNumberFormat="1" applyFont="1" applyFill="1" applyBorder="1" applyAlignment="1">
      <alignment vertical="center"/>
    </xf>
    <xf numFmtId="3" fontId="30" fillId="24" borderId="28" xfId="0" applyNumberFormat="1" applyFont="1" applyFill="1" applyBorder="1" applyAlignment="1">
      <alignment horizontal="right" vertical="center"/>
    </xf>
    <xf numFmtId="4" fontId="30" fillId="24" borderId="42" xfId="0" applyNumberFormat="1" applyFont="1" applyFill="1" applyBorder="1" applyAlignment="1">
      <alignment vertical="center"/>
    </xf>
    <xf numFmtId="4" fontId="47" fillId="23" borderId="25" xfId="0" applyNumberFormat="1" applyFont="1" applyFill="1" applyBorder="1" applyAlignment="1">
      <alignment vertical="center"/>
    </xf>
    <xf numFmtId="3" fontId="47" fillId="23" borderId="28" xfId="0" applyNumberFormat="1" applyFont="1" applyFill="1" applyBorder="1" applyAlignment="1">
      <alignment horizontal="right" vertical="center"/>
    </xf>
    <xf numFmtId="4" fontId="29" fillId="24" borderId="26" xfId="0" applyNumberFormat="1" applyFont="1" applyFill="1" applyBorder="1" applyAlignment="1">
      <alignment vertical="center"/>
    </xf>
    <xf numFmtId="3" fontId="31" fillId="24" borderId="26" xfId="0" applyNumberFormat="1" applyFont="1" applyFill="1" applyBorder="1" applyAlignment="1">
      <alignment horizontal="right" vertical="center"/>
    </xf>
    <xf numFmtId="3" fontId="38" fillId="0" borderId="26" xfId="0" applyNumberFormat="1" applyFont="1" applyFill="1" applyBorder="1" applyAlignment="1">
      <alignment vertical="center"/>
    </xf>
    <xf numFmtId="4" fontId="38" fillId="0" borderId="26" xfId="0" applyNumberFormat="1" applyFont="1" applyFill="1" applyBorder="1" applyAlignment="1">
      <alignment vertical="center"/>
    </xf>
    <xf numFmtId="3" fontId="38" fillId="0" borderId="28" xfId="0" applyNumberFormat="1" applyFont="1" applyFill="1" applyBorder="1" applyAlignment="1">
      <alignment horizontal="right" vertical="center"/>
    </xf>
    <xf numFmtId="0" fontId="30" fillId="18" borderId="32" xfId="0" applyFont="1" applyFill="1" applyBorder="1" applyAlignment="1">
      <alignment vertical="center"/>
    </xf>
    <xf numFmtId="0" fontId="30" fillId="18" borderId="64" xfId="0" applyFont="1" applyFill="1" applyBorder="1" applyAlignment="1">
      <alignment vertical="center"/>
    </xf>
    <xf numFmtId="3" fontId="62" fillId="13" borderId="46" xfId="0" applyNumberFormat="1" applyFont="1" applyFill="1" applyBorder="1" applyAlignment="1">
      <alignment horizontal="right" vertical="center"/>
    </xf>
    <xf numFmtId="3" fontId="62" fillId="13" borderId="0" xfId="0" applyNumberFormat="1" applyFont="1" applyFill="1" applyBorder="1" applyAlignment="1">
      <alignment vertical="center"/>
    </xf>
    <xf numFmtId="0" fontId="62" fillId="13" borderId="0" xfId="0" applyFont="1" applyFill="1" applyBorder="1" applyAlignment="1">
      <alignment horizontal="left" vertical="center"/>
    </xf>
    <xf numFmtId="0" fontId="62" fillId="13" borderId="32" xfId="0" applyFont="1" applyFill="1" applyBorder="1" applyAlignment="1">
      <alignment horizontal="left" vertical="center"/>
    </xf>
    <xf numFmtId="0" fontId="62" fillId="13" borderId="64" xfId="0" applyFont="1" applyFill="1" applyBorder="1" applyAlignment="1">
      <alignment horizontal="left" vertical="center"/>
    </xf>
    <xf numFmtId="0" fontId="62" fillId="13" borderId="24" xfId="0" applyFont="1" applyFill="1" applyBorder="1" applyAlignment="1">
      <alignment vertical="center"/>
    </xf>
    <xf numFmtId="4" fontId="62" fillId="13" borderId="46" xfId="0" applyNumberFormat="1" applyFont="1" applyFill="1" applyBorder="1" applyAlignment="1">
      <alignment/>
    </xf>
    <xf numFmtId="3" fontId="30" fillId="21" borderId="24" xfId="0" applyNumberFormat="1" applyFont="1" applyFill="1" applyBorder="1" applyAlignment="1">
      <alignment vertical="center"/>
    </xf>
    <xf numFmtId="3" fontId="62" fillId="13" borderId="24" xfId="0" applyNumberFormat="1" applyFont="1" applyFill="1" applyBorder="1" applyAlignment="1">
      <alignment vertical="center"/>
    </xf>
    <xf numFmtId="4" fontId="29" fillId="21" borderId="67" xfId="0" applyNumberFormat="1" applyFont="1" applyFill="1" applyBorder="1" applyAlignment="1">
      <alignment vertical="center"/>
    </xf>
    <xf numFmtId="3" fontId="30" fillId="21" borderId="42" xfId="0" applyNumberFormat="1" applyFont="1" applyFill="1" applyBorder="1" applyAlignment="1">
      <alignment horizontal="right" vertical="center"/>
    </xf>
    <xf numFmtId="4" fontId="30" fillId="21" borderId="24" xfId="0" applyNumberFormat="1" applyFont="1" applyFill="1" applyBorder="1" applyAlignment="1">
      <alignment vertical="center"/>
    </xf>
    <xf numFmtId="4" fontId="62" fillId="13" borderId="42" xfId="0" applyNumberFormat="1" applyFont="1" applyFill="1" applyBorder="1" applyAlignment="1">
      <alignment vertical="center"/>
    </xf>
    <xf numFmtId="4" fontId="62" fillId="13" borderId="46" xfId="0" applyNumberFormat="1" applyFont="1" applyFill="1" applyBorder="1" applyAlignment="1">
      <alignment vertical="center"/>
    </xf>
    <xf numFmtId="4" fontId="62" fillId="13" borderId="45" xfId="0" applyNumberFormat="1" applyFont="1" applyFill="1" applyBorder="1" applyAlignment="1">
      <alignment vertical="center"/>
    </xf>
    <xf numFmtId="4" fontId="31" fillId="13" borderId="49" xfId="0" applyNumberFormat="1" applyFont="1" applyFill="1" applyBorder="1" applyAlignment="1">
      <alignment/>
    </xf>
    <xf numFmtId="4" fontId="47" fillId="20" borderId="68" xfId="0" applyNumberFormat="1" applyFont="1" applyFill="1" applyBorder="1" applyAlignment="1">
      <alignment vertical="center"/>
    </xf>
    <xf numFmtId="3" fontId="31" fillId="13" borderId="42" xfId="0" applyNumberFormat="1" applyFont="1" applyFill="1" applyBorder="1" applyAlignment="1">
      <alignment horizontal="right" vertical="center"/>
    </xf>
    <xf numFmtId="4" fontId="62" fillId="13" borderId="67" xfId="0" applyNumberFormat="1" applyFont="1" applyFill="1" applyBorder="1" applyAlignment="1">
      <alignment vertical="center"/>
    </xf>
    <xf numFmtId="4" fontId="29" fillId="19" borderId="47" xfId="0" applyNumberFormat="1" applyFont="1" applyFill="1" applyBorder="1" applyAlignment="1">
      <alignment vertical="center"/>
    </xf>
    <xf numFmtId="4" fontId="29" fillId="19" borderId="35" xfId="0" applyNumberFormat="1" applyFont="1" applyFill="1" applyBorder="1" applyAlignment="1">
      <alignment vertical="center"/>
    </xf>
    <xf numFmtId="3" fontId="62" fillId="13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70" fillId="13" borderId="0" xfId="0" applyFont="1" applyFill="1" applyAlignment="1">
      <alignment/>
    </xf>
    <xf numFmtId="0" fontId="54" fillId="13" borderId="0" xfId="0" applyFont="1" applyFill="1" applyAlignment="1">
      <alignment/>
    </xf>
    <xf numFmtId="3" fontId="75" fillId="13" borderId="24" xfId="0" applyNumberFormat="1" applyFont="1" applyFill="1" applyBorder="1" applyAlignment="1">
      <alignment vertical="center"/>
    </xf>
    <xf numFmtId="14" fontId="0" fillId="13" borderId="0" xfId="0" applyNumberFormat="1" applyFill="1" applyAlignment="1">
      <alignment horizontal="left"/>
    </xf>
    <xf numFmtId="0" fontId="76" fillId="0" borderId="0" xfId="0" applyFont="1" applyAlignment="1">
      <alignment/>
    </xf>
    <xf numFmtId="4" fontId="76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3" fontId="75" fillId="13" borderId="40" xfId="0" applyNumberFormat="1" applyFont="1" applyFill="1" applyBorder="1" applyAlignment="1">
      <alignment vertical="center"/>
    </xf>
    <xf numFmtId="0" fontId="54" fillId="27" borderId="0" xfId="0" applyFont="1" applyFill="1" applyAlignment="1">
      <alignment/>
    </xf>
    <xf numFmtId="4" fontId="54" fillId="27" borderId="0" xfId="0" applyNumberFormat="1" applyFont="1" applyFill="1" applyAlignment="1">
      <alignment/>
    </xf>
    <xf numFmtId="0" fontId="30" fillId="28" borderId="24" xfId="0" applyFont="1" applyFill="1" applyBorder="1" applyAlignment="1">
      <alignment horizontal="left" vertical="center"/>
    </xf>
    <xf numFmtId="0" fontId="29" fillId="28" borderId="24" xfId="0" applyFont="1" applyFill="1" applyBorder="1" applyAlignment="1">
      <alignment vertical="center"/>
    </xf>
    <xf numFmtId="3" fontId="29" fillId="28" borderId="24" xfId="0" applyNumberFormat="1" applyFont="1" applyFill="1" applyBorder="1" applyAlignment="1">
      <alignment vertical="center"/>
    </xf>
    <xf numFmtId="3" fontId="47" fillId="23" borderId="24" xfId="0" applyNumberFormat="1" applyFont="1" applyFill="1" applyBorder="1" applyAlignment="1">
      <alignment vertical="center"/>
    </xf>
    <xf numFmtId="4" fontId="47" fillId="23" borderId="24" xfId="0" applyNumberFormat="1" applyFont="1" applyFill="1" applyBorder="1" applyAlignment="1">
      <alignment vertical="center"/>
    </xf>
    <xf numFmtId="4" fontId="47" fillId="23" borderId="51" xfId="0" applyNumberFormat="1" applyFont="1" applyFill="1" applyBorder="1" applyAlignment="1">
      <alignment vertical="center"/>
    </xf>
    <xf numFmtId="4" fontId="47" fillId="23" borderId="67" xfId="0" applyNumberFormat="1" applyFont="1" applyFill="1" applyBorder="1" applyAlignment="1">
      <alignment vertical="center"/>
    </xf>
    <xf numFmtId="3" fontId="47" fillId="23" borderId="42" xfId="0" applyNumberFormat="1" applyFont="1" applyFill="1" applyBorder="1" applyAlignment="1">
      <alignment horizontal="right" vertical="center"/>
    </xf>
    <xf numFmtId="3" fontId="47" fillId="23" borderId="42" xfId="0" applyNumberFormat="1" applyFont="1" applyFill="1" applyBorder="1" applyAlignment="1">
      <alignment vertical="center"/>
    </xf>
    <xf numFmtId="0" fontId="30" fillId="28" borderId="51" xfId="0" applyFont="1" applyFill="1" applyBorder="1" applyAlignment="1">
      <alignment horizontal="left" vertical="center"/>
    </xf>
    <xf numFmtId="3" fontId="30" fillId="28" borderId="49" xfId="0" applyNumberFormat="1" applyFont="1" applyFill="1" applyBorder="1" applyAlignment="1">
      <alignment vertical="center"/>
    </xf>
    <xf numFmtId="3" fontId="30" fillId="28" borderId="24" xfId="0" applyNumberFormat="1" applyFont="1" applyFill="1" applyBorder="1" applyAlignment="1">
      <alignment vertical="center"/>
    </xf>
    <xf numFmtId="4" fontId="30" fillId="28" borderId="49" xfId="0" applyNumberFormat="1" applyFont="1" applyFill="1" applyBorder="1" applyAlignment="1">
      <alignment vertical="center"/>
    </xf>
    <xf numFmtId="4" fontId="31" fillId="28" borderId="24" xfId="0" applyNumberFormat="1" applyFont="1" applyFill="1" applyBorder="1" applyAlignment="1">
      <alignment vertical="center"/>
    </xf>
    <xf numFmtId="4" fontId="29" fillId="28" borderId="67" xfId="0" applyNumberFormat="1" applyFont="1" applyFill="1" applyBorder="1" applyAlignment="1">
      <alignment vertical="center"/>
    </xf>
    <xf numFmtId="3" fontId="31" fillId="28" borderId="49" xfId="0" applyNumberFormat="1" applyFont="1" applyFill="1" applyBorder="1" applyAlignment="1">
      <alignment horizontal="right" vertical="center"/>
    </xf>
    <xf numFmtId="4" fontId="30" fillId="28" borderId="24" xfId="0" applyNumberFormat="1" applyFont="1" applyFill="1" applyBorder="1" applyAlignment="1">
      <alignment vertical="center"/>
    </xf>
    <xf numFmtId="0" fontId="30" fillId="28" borderId="64" xfId="0" applyFont="1" applyFill="1" applyBorder="1" applyAlignment="1">
      <alignment horizontal="left" vertical="center"/>
    </xf>
    <xf numFmtId="4" fontId="30" fillId="28" borderId="30" xfId="0" applyNumberFormat="1" applyFont="1" applyFill="1" applyBorder="1" applyAlignment="1">
      <alignment vertical="center"/>
    </xf>
    <xf numFmtId="3" fontId="30" fillId="28" borderId="43" xfId="0" applyNumberFormat="1" applyFont="1" applyFill="1" applyBorder="1" applyAlignment="1">
      <alignment vertical="center"/>
    </xf>
    <xf numFmtId="4" fontId="31" fillId="28" borderId="43" xfId="0" applyNumberFormat="1" applyFont="1" applyFill="1" applyBorder="1" applyAlignment="1">
      <alignment vertical="center"/>
    </xf>
    <xf numFmtId="4" fontId="29" fillId="28" borderId="44" xfId="0" applyNumberFormat="1" applyFont="1" applyFill="1" applyBorder="1" applyAlignment="1">
      <alignment vertical="center"/>
    </xf>
    <xf numFmtId="3" fontId="31" fillId="28" borderId="30" xfId="0" applyNumberFormat="1" applyFont="1" applyFill="1" applyBorder="1" applyAlignment="1">
      <alignment horizontal="right" vertical="center"/>
    </xf>
    <xf numFmtId="4" fontId="30" fillId="28" borderId="43" xfId="0" applyNumberFormat="1" applyFont="1" applyFill="1" applyBorder="1" applyAlignment="1">
      <alignment vertical="center"/>
    </xf>
    <xf numFmtId="3" fontId="47" fillId="23" borderId="43" xfId="0" applyNumberFormat="1" applyFont="1" applyFill="1" applyBorder="1" applyAlignment="1">
      <alignment vertical="center"/>
    </xf>
    <xf numFmtId="4" fontId="47" fillId="23" borderId="43" xfId="0" applyNumberFormat="1" applyFont="1" applyFill="1" applyBorder="1" applyAlignment="1">
      <alignment vertical="center"/>
    </xf>
    <xf numFmtId="4" fontId="47" fillId="23" borderId="64" xfId="0" applyNumberFormat="1" applyFont="1" applyFill="1" applyBorder="1" applyAlignment="1">
      <alignment vertical="center"/>
    </xf>
    <xf numFmtId="4" fontId="47" fillId="23" borderId="44" xfId="0" applyNumberFormat="1" applyFont="1" applyFill="1" applyBorder="1" applyAlignment="1">
      <alignment vertical="center"/>
    </xf>
    <xf numFmtId="4" fontId="47" fillId="23" borderId="45" xfId="0" applyNumberFormat="1" applyFont="1" applyFill="1" applyBorder="1" applyAlignment="1">
      <alignment vertical="center"/>
    </xf>
    <xf numFmtId="3" fontId="38" fillId="0" borderId="25" xfId="0" applyNumberFormat="1" applyFont="1" applyFill="1" applyBorder="1" applyAlignment="1">
      <alignment vertical="center"/>
    </xf>
    <xf numFmtId="3" fontId="30" fillId="28" borderId="26" xfId="0" applyNumberFormat="1" applyFont="1" applyFill="1" applyBorder="1" applyAlignment="1">
      <alignment vertical="center"/>
    </xf>
    <xf numFmtId="3" fontId="30" fillId="28" borderId="0" xfId="0" applyNumberFormat="1" applyFont="1" applyFill="1" applyBorder="1" applyAlignment="1">
      <alignment vertical="center"/>
    </xf>
    <xf numFmtId="3" fontId="77" fillId="28" borderId="24" xfId="0" applyNumberFormat="1" applyFont="1" applyFill="1" applyBorder="1" applyAlignment="1">
      <alignment vertical="center"/>
    </xf>
    <xf numFmtId="4" fontId="77" fillId="28" borderId="24" xfId="0" applyNumberFormat="1" applyFont="1" applyFill="1" applyBorder="1" applyAlignment="1">
      <alignment vertical="center"/>
    </xf>
    <xf numFmtId="4" fontId="77" fillId="28" borderId="51" xfId="0" applyNumberFormat="1" applyFont="1" applyFill="1" applyBorder="1" applyAlignment="1">
      <alignment vertical="center"/>
    </xf>
    <xf numFmtId="4" fontId="77" fillId="28" borderId="66" xfId="0" applyNumberFormat="1" applyFont="1" applyFill="1" applyBorder="1" applyAlignment="1">
      <alignment vertical="center"/>
    </xf>
    <xf numFmtId="3" fontId="78" fillId="28" borderId="28" xfId="0" applyNumberFormat="1" applyFont="1" applyFill="1" applyBorder="1" applyAlignment="1">
      <alignment horizontal="right" vertical="center"/>
    </xf>
    <xf numFmtId="3" fontId="78" fillId="28" borderId="42" xfId="0" applyNumberFormat="1" applyFont="1" applyFill="1" applyBorder="1" applyAlignment="1">
      <alignment vertical="center"/>
    </xf>
    <xf numFmtId="3" fontId="79" fillId="13" borderId="0" xfId="0" applyNumberFormat="1" applyFont="1" applyFill="1" applyAlignment="1">
      <alignment/>
    </xf>
    <xf numFmtId="4" fontId="38" fillId="18" borderId="64" xfId="0" applyNumberFormat="1" applyFont="1" applyFill="1" applyBorder="1" applyAlignment="1">
      <alignment vertical="center"/>
    </xf>
    <xf numFmtId="4" fontId="38" fillId="18" borderId="30" xfId="0" applyNumberFormat="1" applyFont="1" applyFill="1" applyBorder="1" applyAlignment="1">
      <alignment vertical="center"/>
    </xf>
    <xf numFmtId="4" fontId="38" fillId="18" borderId="45" xfId="0" applyNumberFormat="1" applyFont="1" applyFill="1" applyBorder="1" applyAlignment="1">
      <alignment vertical="center"/>
    </xf>
    <xf numFmtId="4" fontId="31" fillId="18" borderId="26" xfId="0" applyNumberFormat="1" applyFont="1" applyFill="1" applyBorder="1" applyAlignment="1">
      <alignment vertical="center"/>
    </xf>
    <xf numFmtId="0" fontId="54" fillId="29" borderId="0" xfId="0" applyFont="1" applyFill="1" applyAlignment="1">
      <alignment/>
    </xf>
    <xf numFmtId="4" fontId="54" fillId="29" borderId="0" xfId="0" applyNumberFormat="1" applyFont="1" applyFill="1" applyAlignment="1">
      <alignment/>
    </xf>
    <xf numFmtId="0" fontId="29" fillId="13" borderId="18" xfId="0" applyFont="1" applyFill="1" applyBorder="1" applyAlignment="1">
      <alignment horizontal="left" vertical="center"/>
    </xf>
    <xf numFmtId="0" fontId="29" fillId="13" borderId="18" xfId="0" applyFont="1" applyFill="1" applyBorder="1" applyAlignment="1">
      <alignment vertical="center"/>
    </xf>
    <xf numFmtId="3" fontId="29" fillId="13" borderId="18" xfId="0" applyNumberFormat="1" applyFont="1" applyFill="1" applyBorder="1" applyAlignment="1">
      <alignment vertical="center"/>
    </xf>
    <xf numFmtId="3" fontId="29" fillId="13" borderId="19" xfId="0" applyNumberFormat="1" applyFont="1" applyFill="1" applyBorder="1" applyAlignment="1">
      <alignment vertical="center"/>
    </xf>
    <xf numFmtId="3" fontId="32" fillId="13" borderId="43" xfId="0" applyNumberFormat="1" applyFont="1" applyFill="1" applyBorder="1" applyAlignment="1">
      <alignment/>
    </xf>
    <xf numFmtId="0" fontId="54" fillId="0" borderId="0" xfId="0" applyFont="1" applyAlignment="1">
      <alignment/>
    </xf>
    <xf numFmtId="4" fontId="29" fillId="13" borderId="29" xfId="0" applyNumberFormat="1" applyFont="1" applyFill="1" applyBorder="1" applyAlignment="1">
      <alignment vertical="center"/>
    </xf>
    <xf numFmtId="4" fontId="29" fillId="13" borderId="20" xfId="0" applyNumberFormat="1" applyFont="1" applyFill="1" applyBorder="1" applyAlignment="1">
      <alignment vertical="center"/>
    </xf>
    <xf numFmtId="4" fontId="29" fillId="13" borderId="18" xfId="0" applyNumberFormat="1" applyFont="1" applyFill="1" applyBorder="1" applyAlignment="1">
      <alignment vertical="center"/>
    </xf>
    <xf numFmtId="4" fontId="32" fillId="13" borderId="43" xfId="0" applyNumberFormat="1" applyFont="1" applyFill="1" applyBorder="1" applyAlignment="1">
      <alignment/>
    </xf>
    <xf numFmtId="3" fontId="31" fillId="0" borderId="30" xfId="0" applyNumberFormat="1" applyFont="1" applyFill="1" applyBorder="1" applyAlignment="1">
      <alignment horizontal="right" vertical="center"/>
    </xf>
    <xf numFmtId="3" fontId="30" fillId="19" borderId="69" xfId="0" applyNumberFormat="1" applyFont="1" applyFill="1" applyBorder="1" applyAlignment="1">
      <alignment vertical="center"/>
    </xf>
    <xf numFmtId="3" fontId="30" fillId="19" borderId="51" xfId="0" applyNumberFormat="1" applyFont="1" applyFill="1" applyBorder="1" applyAlignment="1">
      <alignment vertical="center"/>
    </xf>
    <xf numFmtId="3" fontId="31" fillId="19" borderId="24" xfId="0" applyNumberFormat="1" applyFont="1" applyFill="1" applyBorder="1" applyAlignment="1">
      <alignment vertical="center"/>
    </xf>
    <xf numFmtId="4" fontId="30" fillId="19" borderId="61" xfId="0" applyNumberFormat="1" applyFont="1" applyFill="1" applyBorder="1" applyAlignment="1">
      <alignment/>
    </xf>
    <xf numFmtId="4" fontId="30" fillId="19" borderId="70" xfId="0" applyNumberFormat="1" applyFont="1" applyFill="1" applyBorder="1" applyAlignment="1">
      <alignment/>
    </xf>
    <xf numFmtId="3" fontId="30" fillId="19" borderId="42" xfId="0" applyNumberFormat="1" applyFont="1" applyFill="1" applyBorder="1" applyAlignment="1">
      <alignment horizontal="right" vertical="center"/>
    </xf>
    <xf numFmtId="3" fontId="30" fillId="19" borderId="71" xfId="0" applyNumberFormat="1" applyFont="1" applyFill="1" applyBorder="1" applyAlignment="1">
      <alignment vertical="center"/>
    </xf>
    <xf numFmtId="4" fontId="30" fillId="19" borderId="71" xfId="0" applyNumberFormat="1" applyFont="1" applyFill="1" applyBorder="1" applyAlignment="1">
      <alignment vertical="center"/>
    </xf>
    <xf numFmtId="4" fontId="30" fillId="19" borderId="72" xfId="0" applyNumberFormat="1" applyFont="1" applyFill="1" applyBorder="1" applyAlignment="1">
      <alignment vertical="center"/>
    </xf>
    <xf numFmtId="0" fontId="31" fillId="0" borderId="51" xfId="0" applyFont="1" applyFill="1" applyBorder="1" applyAlignment="1">
      <alignment horizontal="left" vertical="center"/>
    </xf>
    <xf numFmtId="3" fontId="31" fillId="0" borderId="49" xfId="0" applyNumberFormat="1" applyFont="1" applyFill="1" applyBorder="1" applyAlignment="1">
      <alignment vertical="center"/>
    </xf>
    <xf numFmtId="3" fontId="31" fillId="0" borderId="49" xfId="0" applyNumberFormat="1" applyFont="1" applyFill="1" applyBorder="1" applyAlignment="1">
      <alignment horizontal="right" vertical="center"/>
    </xf>
    <xf numFmtId="0" fontId="31" fillId="0" borderId="64" xfId="0" applyFont="1" applyFill="1" applyBorder="1" applyAlignment="1">
      <alignment horizontal="left" vertical="center"/>
    </xf>
    <xf numFmtId="3" fontId="31" fillId="13" borderId="30" xfId="0" applyNumberFormat="1" applyFont="1" applyFill="1" applyBorder="1" applyAlignment="1">
      <alignment vertical="center"/>
    </xf>
    <xf numFmtId="3" fontId="31" fillId="0" borderId="30" xfId="0" applyNumberFormat="1" applyFont="1" applyFill="1" applyBorder="1" applyAlignment="1">
      <alignment vertical="center"/>
    </xf>
    <xf numFmtId="4" fontId="31" fillId="13" borderId="30" xfId="0" applyNumberFormat="1" applyFont="1" applyFill="1" applyBorder="1" applyAlignment="1">
      <alignment/>
    </xf>
    <xf numFmtId="0" fontId="31" fillId="0" borderId="24" xfId="0" applyFont="1" applyFill="1" applyBorder="1" applyAlignment="1">
      <alignment vertical="center"/>
    </xf>
    <xf numFmtId="4" fontId="32" fillId="0" borderId="67" xfId="0" applyNumberFormat="1" applyFont="1" applyFill="1" applyBorder="1" applyAlignment="1">
      <alignment vertical="center"/>
    </xf>
    <xf numFmtId="3" fontId="31" fillId="0" borderId="43" xfId="0" applyNumberFormat="1" applyFont="1" applyFill="1" applyBorder="1" applyAlignment="1">
      <alignment vertical="center"/>
    </xf>
    <xf numFmtId="4" fontId="31" fillId="0" borderId="44" xfId="0" applyNumberFormat="1" applyFont="1" applyFill="1" applyBorder="1" applyAlignment="1">
      <alignment vertical="center"/>
    </xf>
    <xf numFmtId="3" fontId="31" fillId="0" borderId="45" xfId="0" applyNumberFormat="1" applyFont="1" applyFill="1" applyBorder="1" applyAlignment="1">
      <alignment horizontal="right" vertical="center"/>
    </xf>
    <xf numFmtId="4" fontId="31" fillId="0" borderId="43" xfId="0" applyNumberFormat="1" applyFont="1" applyFill="1" applyBorder="1" applyAlignment="1">
      <alignment vertical="center"/>
    </xf>
    <xf numFmtId="0" fontId="31" fillId="30" borderId="29" xfId="0" applyFont="1" applyFill="1" applyBorder="1" applyAlignment="1">
      <alignment vertical="center"/>
    </xf>
    <xf numFmtId="3" fontId="31" fillId="13" borderId="0" xfId="0" applyNumberFormat="1" applyFont="1" applyFill="1" applyBorder="1" applyAlignment="1">
      <alignment horizontal="right" vertical="center"/>
    </xf>
    <xf numFmtId="0" fontId="30" fillId="31" borderId="29" xfId="0" applyFont="1" applyFill="1" applyBorder="1" applyAlignment="1">
      <alignment vertical="center"/>
    </xf>
    <xf numFmtId="0" fontId="47" fillId="23" borderId="25" xfId="0" applyFont="1" applyFill="1" applyBorder="1" applyAlignment="1">
      <alignment vertical="center"/>
    </xf>
    <xf numFmtId="0" fontId="40" fillId="23" borderId="28" xfId="0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0" fontId="47" fillId="23" borderId="51" xfId="0" applyFont="1" applyFill="1" applyBorder="1" applyAlignment="1">
      <alignment vertical="center"/>
    </xf>
    <xf numFmtId="0" fontId="40" fillId="23" borderId="42" xfId="0" applyFont="1" applyFill="1" applyBorder="1" applyAlignment="1">
      <alignment vertical="center"/>
    </xf>
    <xf numFmtId="0" fontId="47" fillId="23" borderId="64" xfId="0" applyFont="1" applyFill="1" applyBorder="1" applyAlignment="1">
      <alignment vertical="center"/>
    </xf>
    <xf numFmtId="0" fontId="40" fillId="23" borderId="45" xfId="0" applyFont="1" applyFill="1" applyBorder="1" applyAlignment="1">
      <alignment vertical="center"/>
    </xf>
    <xf numFmtId="0" fontId="42" fillId="25" borderId="64" xfId="0" applyFont="1" applyFill="1" applyBorder="1" applyAlignment="1">
      <alignment vertical="center"/>
    </xf>
    <xf numFmtId="0" fontId="57" fillId="25" borderId="4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38" fillId="18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25" borderId="25" xfId="0" applyFont="1" applyFill="1" applyBorder="1" applyAlignment="1">
      <alignment vertical="center"/>
    </xf>
    <xf numFmtId="0" fontId="57" fillId="25" borderId="28" xfId="0" applyFont="1" applyFill="1" applyBorder="1" applyAlignment="1">
      <alignment vertical="center"/>
    </xf>
    <xf numFmtId="0" fontId="47" fillId="25" borderId="64" xfId="0" applyFont="1" applyFill="1" applyBorder="1" applyAlignment="1">
      <alignment/>
    </xf>
    <xf numFmtId="0" fontId="47" fillId="25" borderId="30" xfId="0" applyFont="1" applyFill="1" applyBorder="1" applyAlignment="1">
      <alignment/>
    </xf>
    <xf numFmtId="0" fontId="47" fillId="25" borderId="45" xfId="0" applyFont="1" applyFill="1" applyBorder="1" applyAlignment="1">
      <alignment/>
    </xf>
    <xf numFmtId="0" fontId="30" fillId="18" borderId="25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47" fillId="25" borderId="25" xfId="0" applyFont="1" applyFill="1" applyBorder="1" applyAlignment="1">
      <alignment vertical="center"/>
    </xf>
    <xf numFmtId="0" fontId="58" fillId="25" borderId="28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25" fillId="13" borderId="2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7" fillId="23" borderId="25" xfId="0" applyFont="1" applyFill="1" applyBorder="1" applyAlignment="1">
      <alignment vertical="center"/>
    </xf>
    <xf numFmtId="0" fontId="47" fillId="23" borderId="28" xfId="0" applyFont="1" applyFill="1" applyBorder="1" applyAlignment="1">
      <alignment vertical="center"/>
    </xf>
    <xf numFmtId="0" fontId="38" fillId="18" borderId="25" xfId="0" applyFont="1" applyFill="1" applyBorder="1" applyAlignment="1">
      <alignment vertical="center"/>
    </xf>
    <xf numFmtId="0" fontId="38" fillId="18" borderId="28" xfId="0" applyFont="1" applyFill="1" applyBorder="1" applyAlignment="1">
      <alignment vertical="center"/>
    </xf>
    <xf numFmtId="0" fontId="47" fillId="25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9"/>
  <sheetViews>
    <sheetView tabSelected="1" zoomScale="80" zoomScaleNormal="80" zoomScaleSheetLayoutView="75" zoomScalePageLayoutView="0" workbookViewId="0" topLeftCell="A82">
      <selection activeCell="F39" sqref="F39"/>
    </sheetView>
  </sheetViews>
  <sheetFormatPr defaultColWidth="8.8515625" defaultRowHeight="12.75"/>
  <cols>
    <col min="1" max="1" width="9.00390625" style="1" bestFit="1" customWidth="1"/>
    <col min="2" max="2" width="51.421875" style="1" customWidth="1"/>
    <col min="3" max="3" width="14.140625" style="1" customWidth="1"/>
    <col min="4" max="4" width="11.7109375" style="1" bestFit="1" customWidth="1"/>
    <col min="5" max="5" width="14.140625" style="1" customWidth="1"/>
    <col min="6" max="6" width="17.00390625" style="1" customWidth="1"/>
    <col min="7" max="7" width="15.00390625" style="1" customWidth="1"/>
    <col min="8" max="8" width="17.00390625" style="1" customWidth="1"/>
    <col min="9" max="9" width="11.57421875" style="1" customWidth="1"/>
    <col min="10" max="10" width="16.8515625" style="1" customWidth="1"/>
    <col min="11" max="11" width="1.28515625" style="1" customWidth="1"/>
    <col min="12" max="12" width="12.8515625" style="1" bestFit="1" customWidth="1"/>
    <col min="13" max="13" width="10.7109375" style="1" customWidth="1"/>
    <col min="14" max="14" width="2.421875" style="1" customWidth="1"/>
    <col min="15" max="15" width="16.00390625" style="1" customWidth="1"/>
    <col min="16" max="16384" width="8.8515625" style="1" customWidth="1"/>
  </cols>
  <sheetData>
    <row r="1" spans="1:10" ht="30" thickBot="1">
      <c r="A1" s="2"/>
      <c r="B1" s="2"/>
      <c r="C1" s="2"/>
      <c r="D1" s="2"/>
      <c r="E1" s="2"/>
      <c r="F1" s="2"/>
      <c r="G1" s="2"/>
      <c r="H1" s="2"/>
      <c r="I1" s="546"/>
      <c r="J1" s="3" t="s">
        <v>122</v>
      </c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4" t="s">
        <v>117</v>
      </c>
      <c r="B3" s="5"/>
      <c r="C3" s="5"/>
      <c r="D3" s="5"/>
      <c r="E3" s="5"/>
      <c r="F3" s="5"/>
      <c r="G3" s="5"/>
      <c r="H3" s="5"/>
      <c r="I3" s="5"/>
      <c r="J3" s="6"/>
    </row>
    <row r="4" spans="1:10" ht="18.75" thickBot="1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27" customHeight="1" thickBot="1">
      <c r="A5" s="10" t="s">
        <v>151</v>
      </c>
      <c r="B5" s="11"/>
      <c r="C5" s="12"/>
      <c r="D5" s="13"/>
      <c r="E5" s="13"/>
      <c r="F5" s="13"/>
      <c r="G5" s="13"/>
      <c r="H5" s="13"/>
      <c r="I5" s="8"/>
      <c r="J5" s="487" t="s">
        <v>165</v>
      </c>
    </row>
    <row r="6" spans="1:10" ht="12.75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ht="16.5" customHeight="1">
      <c r="A7" s="15"/>
      <c r="B7" s="15"/>
      <c r="C7" s="16"/>
      <c r="D7" s="17" t="s">
        <v>0</v>
      </c>
      <c r="E7" s="18"/>
      <c r="F7" s="16"/>
      <c r="G7" s="17"/>
      <c r="H7" s="19" t="s">
        <v>1</v>
      </c>
      <c r="I7" s="17"/>
      <c r="J7" s="18"/>
    </row>
    <row r="8" spans="1:10" ht="17.25" thickBot="1">
      <c r="A8" s="20" t="s">
        <v>2</v>
      </c>
      <c r="B8" s="21" t="s">
        <v>3</v>
      </c>
      <c r="C8" s="22" t="s">
        <v>4</v>
      </c>
      <c r="D8" s="23" t="s">
        <v>5</v>
      </c>
      <c r="E8" s="22" t="s">
        <v>6</v>
      </c>
      <c r="F8" s="22" t="s">
        <v>4</v>
      </c>
      <c r="G8" s="24" t="s">
        <v>5</v>
      </c>
      <c r="H8" s="25" t="s">
        <v>6</v>
      </c>
      <c r="I8" s="26" t="s">
        <v>7</v>
      </c>
      <c r="J8" s="27" t="s">
        <v>8</v>
      </c>
    </row>
    <row r="9" spans="1:10" ht="16.5">
      <c r="A9" s="103"/>
      <c r="B9" s="104"/>
      <c r="C9" s="105"/>
      <c r="D9" s="105"/>
      <c r="E9" s="105"/>
      <c r="F9" s="105"/>
      <c r="G9" s="105"/>
      <c r="H9" s="106"/>
      <c r="I9" s="107"/>
      <c r="J9" s="105"/>
    </row>
    <row r="10" spans="1:10" ht="16.5" customHeight="1" thickBot="1">
      <c r="A10" s="108" t="s">
        <v>69</v>
      </c>
      <c r="B10" s="28"/>
      <c r="C10" s="28"/>
      <c r="D10" s="28"/>
      <c r="E10" s="28"/>
      <c r="F10" s="28"/>
      <c r="G10" s="28"/>
      <c r="H10" s="29"/>
      <c r="I10" s="30"/>
      <c r="J10" s="28"/>
    </row>
    <row r="11" spans="1:14" ht="16.5" customHeight="1">
      <c r="A11" s="329">
        <v>602</v>
      </c>
      <c r="B11" s="381" t="s">
        <v>75</v>
      </c>
      <c r="C11" s="385">
        <v>250000</v>
      </c>
      <c r="D11" s="331">
        <v>0</v>
      </c>
      <c r="E11" s="524">
        <f>SUM(C11:D11)</f>
        <v>250000</v>
      </c>
      <c r="F11" s="332">
        <v>167682</v>
      </c>
      <c r="G11" s="599">
        <v>0</v>
      </c>
      <c r="H11" s="333">
        <f>SUM(F11:G11)</f>
        <v>167682</v>
      </c>
      <c r="I11" s="601">
        <f>(H11/E11)*100</f>
        <v>67.0728</v>
      </c>
      <c r="J11" s="334">
        <f>(E11-H11)</f>
        <v>82318</v>
      </c>
      <c r="L11" s="31"/>
      <c r="M11" s="59"/>
      <c r="N11" s="59"/>
    </row>
    <row r="12" spans="1:14" ht="16.5" customHeight="1">
      <c r="A12" s="335">
        <v>602</v>
      </c>
      <c r="B12" s="382" t="s">
        <v>76</v>
      </c>
      <c r="C12" s="386">
        <v>50000</v>
      </c>
      <c r="D12" s="261">
        <v>0</v>
      </c>
      <c r="E12" s="183">
        <f>SUM(C12:D12)</f>
        <v>50000</v>
      </c>
      <c r="F12" s="336">
        <v>45408</v>
      </c>
      <c r="G12" s="525">
        <v>0</v>
      </c>
      <c r="H12" s="74">
        <f aca="true" t="shared" si="0" ref="H12:H37">SUM(F12:G12)</f>
        <v>45408</v>
      </c>
      <c r="I12" s="263">
        <f>(H12/E12)*100</f>
        <v>90.816</v>
      </c>
      <c r="J12" s="338">
        <f aca="true" t="shared" si="1" ref="J12:J37">(E12-H12)</f>
        <v>4592</v>
      </c>
      <c r="L12" s="31"/>
      <c r="M12" s="59"/>
      <c r="N12" s="59"/>
    </row>
    <row r="13" spans="1:14" ht="16.5" customHeight="1">
      <c r="A13" s="377">
        <v>602</v>
      </c>
      <c r="B13" s="429" t="s">
        <v>113</v>
      </c>
      <c r="C13" s="430">
        <f>SUM('stř.2020'!F13)</f>
        <v>0</v>
      </c>
      <c r="D13" s="379">
        <v>0</v>
      </c>
      <c r="E13" s="357">
        <f aca="true" t="shared" si="2" ref="E13:E34">SUM(C13:D13)</f>
        <v>0</v>
      </c>
      <c r="F13" s="431">
        <v>0</v>
      </c>
      <c r="G13" s="526">
        <v>0</v>
      </c>
      <c r="H13" s="433">
        <f t="shared" si="0"/>
        <v>0</v>
      </c>
      <c r="I13" s="444" t="s">
        <v>11</v>
      </c>
      <c r="J13" s="435">
        <f t="shared" si="1"/>
        <v>0</v>
      </c>
      <c r="L13" s="31"/>
      <c r="M13" s="59"/>
      <c r="N13" s="59"/>
    </row>
    <row r="14" spans="1:14" ht="16.5" customHeight="1">
      <c r="A14" s="335">
        <v>602</v>
      </c>
      <c r="B14" s="382" t="s">
        <v>13</v>
      </c>
      <c r="C14" s="386">
        <f>SUM('stř.2020'!F14)</f>
        <v>0</v>
      </c>
      <c r="D14" s="261">
        <v>0</v>
      </c>
      <c r="E14" s="183">
        <f t="shared" si="2"/>
        <v>0</v>
      </c>
      <c r="F14" s="336">
        <v>0</v>
      </c>
      <c r="G14" s="525">
        <v>0</v>
      </c>
      <c r="H14" s="74">
        <f t="shared" si="0"/>
        <v>0</v>
      </c>
      <c r="I14" s="263" t="s">
        <v>11</v>
      </c>
      <c r="J14" s="338">
        <f t="shared" si="1"/>
        <v>0</v>
      </c>
      <c r="L14" s="31"/>
      <c r="M14" s="59"/>
      <c r="N14" s="59"/>
    </row>
    <row r="15" spans="1:14" ht="16.5" customHeight="1">
      <c r="A15" s="335">
        <v>602</v>
      </c>
      <c r="B15" s="382" t="s">
        <v>101</v>
      </c>
      <c r="C15" s="386">
        <v>70000</v>
      </c>
      <c r="D15" s="261">
        <v>0</v>
      </c>
      <c r="E15" s="183">
        <f>SUM(C15:D15)</f>
        <v>70000</v>
      </c>
      <c r="F15" s="336">
        <v>66096</v>
      </c>
      <c r="G15" s="525">
        <v>0</v>
      </c>
      <c r="H15" s="74">
        <f>SUM(F15:G15)</f>
        <v>66096</v>
      </c>
      <c r="I15" s="263">
        <f>(H15/E15)*100</f>
        <v>94.42285714285714</v>
      </c>
      <c r="J15" s="338">
        <f>(E15-H15)</f>
        <v>3904</v>
      </c>
      <c r="L15" s="31"/>
      <c r="M15" s="59"/>
      <c r="N15" s="59"/>
    </row>
    <row r="16" spans="1:14" ht="16.5" customHeight="1">
      <c r="A16" s="335">
        <v>602</v>
      </c>
      <c r="B16" s="382" t="s">
        <v>12</v>
      </c>
      <c r="C16" s="386">
        <f>SUM('stř.2020'!F16)</f>
        <v>20000</v>
      </c>
      <c r="D16" s="261">
        <v>0</v>
      </c>
      <c r="E16" s="183">
        <f>SUM(C16:D16)</f>
        <v>20000</v>
      </c>
      <c r="F16" s="336">
        <v>3113</v>
      </c>
      <c r="G16" s="525">
        <v>0</v>
      </c>
      <c r="H16" s="74">
        <f>SUM(F16:G16)</f>
        <v>3113</v>
      </c>
      <c r="I16" s="543" t="s">
        <v>11</v>
      </c>
      <c r="J16" s="338">
        <f>(E16-H16)</f>
        <v>16887</v>
      </c>
      <c r="L16" s="31"/>
      <c r="M16" s="59"/>
      <c r="N16" s="59"/>
    </row>
    <row r="17" spans="1:14" ht="16.5" customHeight="1">
      <c r="A17" s="335">
        <v>602</v>
      </c>
      <c r="B17" s="382" t="s">
        <v>98</v>
      </c>
      <c r="C17" s="386">
        <f>SUM('stř.2020'!F17)</f>
        <v>0</v>
      </c>
      <c r="D17" s="261">
        <v>0</v>
      </c>
      <c r="E17" s="183">
        <f t="shared" si="2"/>
        <v>0</v>
      </c>
      <c r="F17" s="336">
        <v>134</v>
      </c>
      <c r="G17" s="525">
        <v>0</v>
      </c>
      <c r="H17" s="74">
        <f t="shared" si="0"/>
        <v>134</v>
      </c>
      <c r="I17" s="543" t="s">
        <v>11</v>
      </c>
      <c r="J17" s="338">
        <f t="shared" si="1"/>
        <v>-134</v>
      </c>
      <c r="L17" s="31"/>
      <c r="M17" s="59"/>
      <c r="N17" s="59"/>
    </row>
    <row r="18" spans="1:14" ht="16.5" customHeight="1">
      <c r="A18" s="538" t="s">
        <v>98</v>
      </c>
      <c r="B18" s="538"/>
      <c r="C18" s="527">
        <f aca="true" t="shared" si="3" ref="C18:H18">SUM(C11:C17)</f>
        <v>390000</v>
      </c>
      <c r="D18" s="527">
        <f t="shared" si="3"/>
        <v>0</v>
      </c>
      <c r="E18" s="527">
        <f t="shared" si="3"/>
        <v>390000</v>
      </c>
      <c r="F18" s="539">
        <f t="shared" si="3"/>
        <v>282433</v>
      </c>
      <c r="G18" s="540">
        <f t="shared" si="3"/>
        <v>0</v>
      </c>
      <c r="H18" s="541">
        <f t="shared" si="3"/>
        <v>282433</v>
      </c>
      <c r="I18" s="542">
        <f>(H18/E18)*100</f>
        <v>72.41871794871795</v>
      </c>
      <c r="J18" s="539">
        <f t="shared" si="1"/>
        <v>107567</v>
      </c>
      <c r="L18" s="31"/>
      <c r="M18" s="59"/>
      <c r="N18" s="59"/>
    </row>
    <row r="19" spans="1:14" ht="16.5" customHeight="1">
      <c r="A19" s="377">
        <v>603</v>
      </c>
      <c r="B19" s="378" t="s">
        <v>77</v>
      </c>
      <c r="C19" s="430">
        <f>SUM('stř.2020'!F19)</f>
        <v>0</v>
      </c>
      <c r="D19" s="379">
        <v>0</v>
      </c>
      <c r="E19" s="379">
        <f t="shared" si="2"/>
        <v>0</v>
      </c>
      <c r="F19" s="431">
        <f>SUM('stř.2020'!K19)</f>
        <v>0</v>
      </c>
      <c r="G19" s="432">
        <v>0</v>
      </c>
      <c r="H19" s="433">
        <f t="shared" si="0"/>
        <v>0</v>
      </c>
      <c r="I19" s="434" t="s">
        <v>11</v>
      </c>
      <c r="J19" s="435">
        <f t="shared" si="1"/>
        <v>0</v>
      </c>
      <c r="L19" s="31"/>
      <c r="M19" s="59"/>
      <c r="N19" s="59"/>
    </row>
    <row r="20" spans="1:14" ht="16.5" customHeight="1">
      <c r="A20" s="377">
        <v>603</v>
      </c>
      <c r="B20" s="378" t="s">
        <v>78</v>
      </c>
      <c r="C20" s="430">
        <f>SUM('stř.2020'!F20)</f>
        <v>0</v>
      </c>
      <c r="D20" s="379">
        <v>0</v>
      </c>
      <c r="E20" s="379">
        <f t="shared" si="2"/>
        <v>0</v>
      </c>
      <c r="F20" s="431">
        <f>SUM('stř.2020'!K20)</f>
        <v>0</v>
      </c>
      <c r="G20" s="432">
        <v>0</v>
      </c>
      <c r="H20" s="433">
        <f t="shared" si="0"/>
        <v>0</v>
      </c>
      <c r="I20" s="434" t="s">
        <v>11</v>
      </c>
      <c r="J20" s="435">
        <f t="shared" si="1"/>
        <v>0</v>
      </c>
      <c r="L20" s="31"/>
      <c r="M20" s="59"/>
      <c r="N20" s="59"/>
    </row>
    <row r="21" spans="1:14" ht="16.5" customHeight="1">
      <c r="A21" s="377">
        <v>603</v>
      </c>
      <c r="B21" s="378" t="s">
        <v>74</v>
      </c>
      <c r="C21" s="430">
        <f>SUM('stř.2020'!F21)</f>
        <v>0</v>
      </c>
      <c r="D21" s="379">
        <v>0</v>
      </c>
      <c r="E21" s="379">
        <f t="shared" si="2"/>
        <v>0</v>
      </c>
      <c r="F21" s="431">
        <f>SUM('stř.2020'!K21)</f>
        <v>0</v>
      </c>
      <c r="G21" s="432">
        <v>0</v>
      </c>
      <c r="H21" s="433">
        <f t="shared" si="0"/>
        <v>0</v>
      </c>
      <c r="I21" s="434" t="s">
        <v>11</v>
      </c>
      <c r="J21" s="435">
        <f t="shared" si="1"/>
        <v>0</v>
      </c>
      <c r="L21" s="37"/>
      <c r="M21" s="115"/>
      <c r="N21" s="116"/>
    </row>
    <row r="22" spans="1:14" ht="15.75" customHeight="1">
      <c r="A22" s="377">
        <v>603</v>
      </c>
      <c r="B22" s="378" t="s">
        <v>106</v>
      </c>
      <c r="C22" s="430">
        <f>SUM('stř.2020'!F22)</f>
        <v>0</v>
      </c>
      <c r="D22" s="379">
        <v>0</v>
      </c>
      <c r="E22" s="379">
        <f t="shared" si="2"/>
        <v>0</v>
      </c>
      <c r="F22" s="431">
        <f>SUM('stř.2020'!K22)</f>
        <v>0</v>
      </c>
      <c r="G22" s="432">
        <v>0</v>
      </c>
      <c r="H22" s="433">
        <f t="shared" si="0"/>
        <v>0</v>
      </c>
      <c r="I22" s="434" t="s">
        <v>11</v>
      </c>
      <c r="J22" s="435">
        <f t="shared" si="1"/>
        <v>0</v>
      </c>
      <c r="L22" s="37"/>
      <c r="M22" s="115"/>
      <c r="N22" s="116"/>
    </row>
    <row r="23" spans="1:14" ht="15.75" customHeight="1">
      <c r="A23" s="377">
        <v>603</v>
      </c>
      <c r="B23" s="378" t="s">
        <v>79</v>
      </c>
      <c r="C23" s="430">
        <f>SUM('stř.2020'!F23)</f>
        <v>0</v>
      </c>
      <c r="D23" s="379">
        <v>0</v>
      </c>
      <c r="E23" s="379">
        <f t="shared" si="2"/>
        <v>0</v>
      </c>
      <c r="F23" s="431">
        <f>SUM('stř.2020'!K23)</f>
        <v>0</v>
      </c>
      <c r="G23" s="432">
        <v>0</v>
      </c>
      <c r="H23" s="433">
        <f t="shared" si="0"/>
        <v>0</v>
      </c>
      <c r="I23" s="434" t="s">
        <v>11</v>
      </c>
      <c r="J23" s="435">
        <f t="shared" si="1"/>
        <v>0</v>
      </c>
      <c r="L23" s="37"/>
      <c r="M23" s="115"/>
      <c r="N23" s="116"/>
    </row>
    <row r="24" spans="1:14" ht="15.75" customHeight="1">
      <c r="A24" s="150" t="s">
        <v>99</v>
      </c>
      <c r="B24" s="150"/>
      <c r="C24" s="151">
        <f aca="true" t="shared" si="4" ref="C24:H24">SUM(C19:C23)</f>
        <v>0</v>
      </c>
      <c r="D24" s="151">
        <f t="shared" si="4"/>
        <v>0</v>
      </c>
      <c r="E24" s="151">
        <f t="shared" si="4"/>
        <v>0</v>
      </c>
      <c r="F24" s="156">
        <f t="shared" si="4"/>
        <v>0</v>
      </c>
      <c r="G24" s="181">
        <f t="shared" si="4"/>
        <v>0</v>
      </c>
      <c r="H24" s="312">
        <f t="shared" si="4"/>
        <v>0</v>
      </c>
      <c r="I24" s="155" t="s">
        <v>11</v>
      </c>
      <c r="J24" s="156">
        <f>(E24-H24)</f>
        <v>0</v>
      </c>
      <c r="L24" s="37"/>
      <c r="M24" s="115"/>
      <c r="N24" s="116"/>
    </row>
    <row r="25" spans="1:14" ht="15" customHeight="1">
      <c r="A25" s="360">
        <v>604</v>
      </c>
      <c r="B25" s="361" t="s">
        <v>14</v>
      </c>
      <c r="C25" s="362">
        <f>SUM('stř.2020'!F25)</f>
        <v>0</v>
      </c>
      <c r="D25" s="362">
        <v>0</v>
      </c>
      <c r="E25" s="362">
        <f t="shared" si="2"/>
        <v>0</v>
      </c>
      <c r="F25" s="363">
        <f>SUM('stř.2020'!K25)</f>
        <v>0</v>
      </c>
      <c r="G25" s="446">
        <v>0</v>
      </c>
      <c r="H25" s="447">
        <f t="shared" si="0"/>
        <v>0</v>
      </c>
      <c r="I25" s="448" t="s">
        <v>11</v>
      </c>
      <c r="J25" s="392">
        <f t="shared" si="1"/>
        <v>0</v>
      </c>
      <c r="L25" s="37"/>
      <c r="M25" s="117"/>
      <c r="N25" s="117"/>
    </row>
    <row r="26" spans="1:14" ht="15.75" customHeight="1">
      <c r="A26" s="169">
        <v>644</v>
      </c>
      <c r="B26" s="170" t="s">
        <v>80</v>
      </c>
      <c r="C26" s="171">
        <f>SUM('stř.2020'!F26)</f>
        <v>0</v>
      </c>
      <c r="D26" s="171">
        <v>0</v>
      </c>
      <c r="E26" s="171">
        <f t="shared" si="2"/>
        <v>0</v>
      </c>
      <c r="F26" s="184">
        <f>SUM('stř.2020'!K26)</f>
        <v>0</v>
      </c>
      <c r="G26" s="185">
        <v>0</v>
      </c>
      <c r="H26" s="186">
        <f t="shared" si="0"/>
        <v>0</v>
      </c>
      <c r="I26" s="187" t="s">
        <v>11</v>
      </c>
      <c r="J26" s="188">
        <f t="shared" si="1"/>
        <v>0</v>
      </c>
      <c r="L26" s="37"/>
      <c r="M26" s="118"/>
      <c r="N26" s="118"/>
    </row>
    <row r="27" spans="1:14" ht="15.75">
      <c r="A27" s="169">
        <v>645</v>
      </c>
      <c r="B27" s="170" t="s">
        <v>81</v>
      </c>
      <c r="C27" s="171">
        <f>SUM('stř.2020'!F27)</f>
        <v>0</v>
      </c>
      <c r="D27" s="171">
        <v>0</v>
      </c>
      <c r="E27" s="171">
        <f t="shared" si="2"/>
        <v>0</v>
      </c>
      <c r="F27" s="184">
        <v>0</v>
      </c>
      <c r="G27" s="185">
        <v>0</v>
      </c>
      <c r="H27" s="186">
        <f t="shared" si="0"/>
        <v>0</v>
      </c>
      <c r="I27" s="187" t="s">
        <v>11</v>
      </c>
      <c r="J27" s="188">
        <f t="shared" si="1"/>
        <v>0</v>
      </c>
      <c r="L27" s="37"/>
      <c r="M27" s="117"/>
      <c r="N27" s="117"/>
    </row>
    <row r="28" spans="1:15" ht="15.75">
      <c r="A28" s="139">
        <v>648</v>
      </c>
      <c r="B28" s="127" t="s">
        <v>84</v>
      </c>
      <c r="C28" s="386">
        <v>50000</v>
      </c>
      <c r="D28" s="261">
        <v>0</v>
      </c>
      <c r="E28" s="130">
        <f t="shared" si="2"/>
        <v>50000</v>
      </c>
      <c r="F28" s="336">
        <v>60208.61</v>
      </c>
      <c r="G28" s="337">
        <v>0</v>
      </c>
      <c r="H28" s="72">
        <f t="shared" si="0"/>
        <v>60208.61</v>
      </c>
      <c r="I28" s="226" t="s">
        <v>11</v>
      </c>
      <c r="J28" s="138">
        <f t="shared" si="1"/>
        <v>-10208.61</v>
      </c>
      <c r="L28" s="37"/>
      <c r="M28" s="131"/>
      <c r="N28" s="125"/>
      <c r="O28" s="61"/>
    </row>
    <row r="29" spans="1:15" ht="15.75">
      <c r="A29" s="139">
        <v>648</v>
      </c>
      <c r="B29" s="127" t="s">
        <v>85</v>
      </c>
      <c r="C29" s="386">
        <f>SUM('stř.2020'!F29)</f>
        <v>0</v>
      </c>
      <c r="D29" s="261">
        <v>0</v>
      </c>
      <c r="E29" s="130">
        <f>SUM(C29:D29)</f>
        <v>0</v>
      </c>
      <c r="F29" s="336">
        <f>SUM('stř.2020'!K29)</f>
        <v>0</v>
      </c>
      <c r="G29" s="337">
        <v>0</v>
      </c>
      <c r="H29" s="72">
        <f>SUM(F29:G29)</f>
        <v>0</v>
      </c>
      <c r="I29" s="232" t="s">
        <v>11</v>
      </c>
      <c r="J29" s="138">
        <f>(E29-H29)</f>
        <v>0</v>
      </c>
      <c r="L29" s="37"/>
      <c r="M29" s="131"/>
      <c r="N29" s="125"/>
      <c r="O29" s="61"/>
    </row>
    <row r="30" spans="1:15" ht="15">
      <c r="A30" s="150" t="s">
        <v>100</v>
      </c>
      <c r="B30" s="150"/>
      <c r="C30" s="151">
        <f aca="true" t="shared" si="5" ref="C30:H30">SUM(C28:C29)</f>
        <v>50000</v>
      </c>
      <c r="D30" s="151">
        <f t="shared" si="5"/>
        <v>0</v>
      </c>
      <c r="E30" s="151">
        <f t="shared" si="5"/>
        <v>50000</v>
      </c>
      <c r="F30" s="156">
        <f t="shared" si="5"/>
        <v>60208.61</v>
      </c>
      <c r="G30" s="181">
        <f t="shared" si="5"/>
        <v>0</v>
      </c>
      <c r="H30" s="312">
        <f t="shared" si="5"/>
        <v>60208.61</v>
      </c>
      <c r="I30" s="155" t="s">
        <v>11</v>
      </c>
      <c r="J30" s="156">
        <f>(E30-H30)</f>
        <v>-10208.61</v>
      </c>
      <c r="L30" s="37"/>
      <c r="M30" s="131"/>
      <c r="N30" s="125"/>
      <c r="O30" s="61"/>
    </row>
    <row r="31" spans="1:15" ht="15.75">
      <c r="A31" s="169">
        <v>649</v>
      </c>
      <c r="B31" s="170" t="s">
        <v>82</v>
      </c>
      <c r="C31" s="171">
        <f>SUM('stř.2020'!F31)</f>
        <v>0</v>
      </c>
      <c r="D31" s="171">
        <v>0</v>
      </c>
      <c r="E31" s="171">
        <f t="shared" si="2"/>
        <v>0</v>
      </c>
      <c r="F31" s="184">
        <v>200</v>
      </c>
      <c r="G31" s="185">
        <v>0</v>
      </c>
      <c r="H31" s="186">
        <f t="shared" si="0"/>
        <v>200</v>
      </c>
      <c r="I31" s="187" t="s">
        <v>11</v>
      </c>
      <c r="J31" s="188">
        <f t="shared" si="1"/>
        <v>-200</v>
      </c>
      <c r="L31" s="37"/>
      <c r="M31" s="117"/>
      <c r="N31" s="117"/>
      <c r="O31" s="61"/>
    </row>
    <row r="32" spans="1:15" ht="15.75">
      <c r="A32" s="169">
        <v>649</v>
      </c>
      <c r="B32" s="697" t="s">
        <v>171</v>
      </c>
      <c r="C32" s="171">
        <v>0</v>
      </c>
      <c r="D32" s="171">
        <v>0</v>
      </c>
      <c r="E32" s="591">
        <v>0</v>
      </c>
      <c r="F32" s="184">
        <v>6476.4</v>
      </c>
      <c r="G32" s="185"/>
      <c r="H32" s="593"/>
      <c r="I32" s="594"/>
      <c r="J32" s="595"/>
      <c r="L32" s="37"/>
      <c r="M32" s="117"/>
      <c r="N32" s="117"/>
      <c r="O32" s="61"/>
    </row>
    <row r="33" spans="1:14" ht="15.75" customHeight="1">
      <c r="A33" s="169">
        <v>662</v>
      </c>
      <c r="B33" s="170" t="s">
        <v>83</v>
      </c>
      <c r="C33" s="171">
        <v>0</v>
      </c>
      <c r="D33" s="171">
        <v>0</v>
      </c>
      <c r="E33" s="591">
        <f t="shared" si="2"/>
        <v>0</v>
      </c>
      <c r="F33" s="184">
        <v>1053.38</v>
      </c>
      <c r="G33" s="185">
        <v>0</v>
      </c>
      <c r="H33" s="593">
        <f t="shared" si="0"/>
        <v>1053.38</v>
      </c>
      <c r="I33" s="594" t="s">
        <v>11</v>
      </c>
      <c r="J33" s="595">
        <f t="shared" si="1"/>
        <v>-1053.38</v>
      </c>
      <c r="L33" s="37"/>
      <c r="M33" s="117"/>
      <c r="N33" s="117"/>
    </row>
    <row r="34" spans="1:14" ht="15.75" customHeight="1">
      <c r="A34" s="587">
        <v>672</v>
      </c>
      <c r="B34" s="589" t="s">
        <v>9</v>
      </c>
      <c r="C34" s="605">
        <v>1075000</v>
      </c>
      <c r="D34" s="388">
        <v>0</v>
      </c>
      <c r="E34" s="592">
        <f t="shared" si="2"/>
        <v>1075000</v>
      </c>
      <c r="F34" s="590">
        <v>1075000</v>
      </c>
      <c r="G34" s="214">
        <v>0</v>
      </c>
      <c r="H34" s="602">
        <f t="shared" si="0"/>
        <v>1075000</v>
      </c>
      <c r="I34" s="262">
        <f>(H34/E34)*100</f>
        <v>100</v>
      </c>
      <c r="J34" s="596">
        <f t="shared" si="1"/>
        <v>0</v>
      </c>
      <c r="L34" s="37"/>
      <c r="M34" s="117"/>
      <c r="N34" s="117"/>
    </row>
    <row r="35" spans="1:14" ht="15.75" customHeight="1">
      <c r="A35" s="586">
        <v>672</v>
      </c>
      <c r="B35" s="243" t="s">
        <v>131</v>
      </c>
      <c r="C35" s="585">
        <v>36500</v>
      </c>
      <c r="D35" s="388">
        <v>0</v>
      </c>
      <c r="E35" s="212">
        <f>SUM(C35:D35)</f>
        <v>36500</v>
      </c>
      <c r="F35" s="590">
        <v>36510</v>
      </c>
      <c r="G35" s="214">
        <v>0</v>
      </c>
      <c r="H35" s="215">
        <f>SUM(F35:G35)</f>
        <v>36510</v>
      </c>
      <c r="I35" s="584" t="s">
        <v>11</v>
      </c>
      <c r="J35" s="597">
        <f>(E35-H35)</f>
        <v>-10</v>
      </c>
      <c r="L35" s="37"/>
      <c r="M35" s="117"/>
      <c r="N35" s="117"/>
    </row>
    <row r="36" spans="1:14" ht="15.75" customHeight="1">
      <c r="A36" s="587">
        <v>672</v>
      </c>
      <c r="B36" s="589" t="s">
        <v>141</v>
      </c>
      <c r="C36" s="605">
        <v>0</v>
      </c>
      <c r="D36" s="388">
        <v>0</v>
      </c>
      <c r="E36" s="388">
        <v>0</v>
      </c>
      <c r="F36" s="590">
        <v>0</v>
      </c>
      <c r="G36" s="214">
        <v>0</v>
      </c>
      <c r="H36" s="215">
        <f>SUM(F36:G36)</f>
        <v>0</v>
      </c>
      <c r="I36" s="262" t="s">
        <v>11</v>
      </c>
      <c r="J36" s="597">
        <f>(E36-H36)</f>
        <v>0</v>
      </c>
      <c r="L36" s="37"/>
      <c r="M36" s="117"/>
      <c r="N36" s="117"/>
    </row>
    <row r="37" spans="1:14" ht="15.75" customHeight="1">
      <c r="A37" s="588">
        <v>672</v>
      </c>
      <c r="B37" s="243" t="s">
        <v>135</v>
      </c>
      <c r="C37" s="585">
        <v>0</v>
      </c>
      <c r="D37" s="388">
        <v>0</v>
      </c>
      <c r="E37" s="244">
        <f>SUM(C37:D37)</f>
        <v>0</v>
      </c>
      <c r="F37" s="590">
        <v>0</v>
      </c>
      <c r="G37" s="214">
        <v>0</v>
      </c>
      <c r="H37" s="245">
        <f t="shared" si="0"/>
        <v>0</v>
      </c>
      <c r="I37" s="246" t="s">
        <v>11</v>
      </c>
      <c r="J37" s="598">
        <f t="shared" si="1"/>
        <v>0</v>
      </c>
      <c r="L37" s="37"/>
      <c r="M37" s="117"/>
      <c r="N37" s="117"/>
    </row>
    <row r="38" spans="1:14" ht="15" customHeight="1">
      <c r="A38" s="158" t="s">
        <v>15</v>
      </c>
      <c r="B38" s="158"/>
      <c r="C38" s="159">
        <f>C18+C24+C25+C26+C27+C30+C31+C33+C34+C37+C35</f>
        <v>1551500</v>
      </c>
      <c r="D38" s="159">
        <f>D18+D24+D25+D26+D27+D30+D31+D33+D34+D37</f>
        <v>0</v>
      </c>
      <c r="E38" s="159">
        <f>E18+E24+E25+E26+E27+E30+E31+E33+E34+E37</f>
        <v>1515000</v>
      </c>
      <c r="F38" s="436">
        <f>F18+F24+F25+F26+F27+F30+F31+F33+F34+F37+F35+F36+F32</f>
        <v>1461881.39</v>
      </c>
      <c r="G38" s="600">
        <f>G18+G24+G25+G26+G27+G30+G31+G33+G34+G37</f>
        <v>0</v>
      </c>
      <c r="H38" s="161">
        <f>H18+H24+H25+H26+H27+H30+H31+H33+H34+H37+H35+H36</f>
        <v>1455404.99</v>
      </c>
      <c r="I38" s="162">
        <f aca="true" t="shared" si="6" ref="I38:I52">(H38/E38)*100</f>
        <v>96.06633597359736</v>
      </c>
      <c r="J38" s="163">
        <f aca="true" t="shared" si="7" ref="J38:J58">(E38-H38)</f>
        <v>59595.01000000001</v>
      </c>
      <c r="L38" s="31"/>
      <c r="M38" s="117"/>
      <c r="N38" s="117"/>
    </row>
    <row r="39" spans="1:15" ht="15" customHeight="1">
      <c r="A39" s="46">
        <v>501</v>
      </c>
      <c r="B39" s="182" t="s">
        <v>16</v>
      </c>
      <c r="C39" s="386">
        <v>300000</v>
      </c>
      <c r="D39" s="261">
        <v>0</v>
      </c>
      <c r="E39" s="339">
        <f aca="true" t="shared" si="8" ref="E39:E49">SUM(C39:D39)</f>
        <v>300000</v>
      </c>
      <c r="F39" s="336">
        <v>214169.4</v>
      </c>
      <c r="G39" s="337">
        <v>0</v>
      </c>
      <c r="H39" s="340">
        <f aca="true" t="shared" si="9" ref="H39:H49">SUM(F39:G39)</f>
        <v>214169.4</v>
      </c>
      <c r="I39" s="263">
        <f t="shared" si="6"/>
        <v>71.38980000000001</v>
      </c>
      <c r="J39" s="341">
        <f t="shared" si="7"/>
        <v>85830.6</v>
      </c>
      <c r="L39" s="109"/>
      <c r="M39" s="117"/>
      <c r="N39" s="117"/>
      <c r="O39" s="59"/>
    </row>
    <row r="40" spans="1:15" ht="15" customHeight="1">
      <c r="A40" s="46">
        <v>501</v>
      </c>
      <c r="B40" s="182" t="s">
        <v>118</v>
      </c>
      <c r="C40" s="386">
        <v>58860</v>
      </c>
      <c r="D40" s="261">
        <v>0</v>
      </c>
      <c r="E40" s="38">
        <f t="shared" si="8"/>
        <v>58860</v>
      </c>
      <c r="F40" s="336">
        <v>35851.99</v>
      </c>
      <c r="G40" s="337">
        <v>0</v>
      </c>
      <c r="H40" s="73">
        <f t="shared" si="9"/>
        <v>35851.99</v>
      </c>
      <c r="I40" s="263">
        <f t="shared" si="6"/>
        <v>60.91061841658172</v>
      </c>
      <c r="J40" s="39">
        <f t="shared" si="7"/>
        <v>23008.010000000002</v>
      </c>
      <c r="L40" s="109"/>
      <c r="M40" s="118"/>
      <c r="N40" s="118"/>
      <c r="O40" s="59"/>
    </row>
    <row r="41" spans="1:15" ht="15" customHeight="1">
      <c r="A41" s="46">
        <v>501</v>
      </c>
      <c r="B41" s="182" t="s">
        <v>105</v>
      </c>
      <c r="C41" s="386">
        <v>5500</v>
      </c>
      <c r="D41" s="261">
        <v>0</v>
      </c>
      <c r="E41" s="45">
        <f t="shared" si="8"/>
        <v>5500</v>
      </c>
      <c r="F41" s="336">
        <v>0</v>
      </c>
      <c r="G41" s="337">
        <v>0</v>
      </c>
      <c r="H41" s="74">
        <f t="shared" si="9"/>
        <v>0</v>
      </c>
      <c r="I41" s="263" t="s">
        <v>11</v>
      </c>
      <c r="J41" s="48">
        <f t="shared" si="7"/>
        <v>5500</v>
      </c>
      <c r="L41" s="109"/>
      <c r="M41" s="117"/>
      <c r="N41" s="117"/>
      <c r="O41" s="59"/>
    </row>
    <row r="42" spans="1:15" ht="15" customHeight="1">
      <c r="A42" s="46">
        <v>501</v>
      </c>
      <c r="B42" s="182" t="s">
        <v>19</v>
      </c>
      <c r="C42" s="386">
        <v>45000</v>
      </c>
      <c r="D42" s="261">
        <v>0</v>
      </c>
      <c r="E42" s="45">
        <f t="shared" si="8"/>
        <v>45000</v>
      </c>
      <c r="F42" s="336">
        <v>29201.95</v>
      </c>
      <c r="G42" s="337">
        <v>0</v>
      </c>
      <c r="H42" s="74">
        <f t="shared" si="9"/>
        <v>29201.95</v>
      </c>
      <c r="I42" s="263">
        <f t="shared" si="6"/>
        <v>64.89322222222222</v>
      </c>
      <c r="J42" s="48">
        <f t="shared" si="7"/>
        <v>15798.05</v>
      </c>
      <c r="L42" s="109"/>
      <c r="M42" s="117"/>
      <c r="N42" s="117"/>
      <c r="O42" s="59"/>
    </row>
    <row r="43" spans="1:15" ht="15" customHeight="1">
      <c r="A43" s="46">
        <v>501</v>
      </c>
      <c r="B43" s="182" t="s">
        <v>20</v>
      </c>
      <c r="C43" s="386">
        <f>SUM('stř.2020'!F45)</f>
        <v>2000</v>
      </c>
      <c r="D43" s="261">
        <v>0</v>
      </c>
      <c r="E43" s="45">
        <f t="shared" si="8"/>
        <v>2000</v>
      </c>
      <c r="F43" s="336">
        <v>5068.17</v>
      </c>
      <c r="G43" s="337">
        <v>0</v>
      </c>
      <c r="H43" s="74">
        <f t="shared" si="9"/>
        <v>5068.17</v>
      </c>
      <c r="I43" s="263">
        <f t="shared" si="6"/>
        <v>253.4085</v>
      </c>
      <c r="J43" s="48">
        <f t="shared" si="7"/>
        <v>-3068.17</v>
      </c>
      <c r="L43" s="109"/>
      <c r="M43" s="117"/>
      <c r="N43" s="117"/>
      <c r="O43" s="59"/>
    </row>
    <row r="44" spans="1:15" ht="15" customHeight="1">
      <c r="A44" s="46">
        <v>501</v>
      </c>
      <c r="B44" s="182" t="s">
        <v>21</v>
      </c>
      <c r="C44" s="386">
        <v>40340</v>
      </c>
      <c r="D44" s="261">
        <v>0</v>
      </c>
      <c r="E44" s="45">
        <f t="shared" si="8"/>
        <v>40340</v>
      </c>
      <c r="F44" s="336">
        <v>82285.81</v>
      </c>
      <c r="G44" s="337">
        <v>0</v>
      </c>
      <c r="H44" s="74">
        <f t="shared" si="9"/>
        <v>82285.81</v>
      </c>
      <c r="I44" s="263">
        <f t="shared" si="6"/>
        <v>203.98068914229052</v>
      </c>
      <c r="J44" s="48">
        <f t="shared" si="7"/>
        <v>-41945.81</v>
      </c>
      <c r="L44" s="109"/>
      <c r="M44" s="117"/>
      <c r="N44" s="117"/>
      <c r="O44" s="59"/>
    </row>
    <row r="45" spans="1:15" ht="15" customHeight="1">
      <c r="A45" s="46">
        <v>501</v>
      </c>
      <c r="B45" s="182" t="s">
        <v>22</v>
      </c>
      <c r="C45" s="386">
        <v>2000</v>
      </c>
      <c r="D45" s="261">
        <v>0</v>
      </c>
      <c r="E45" s="45">
        <f t="shared" si="8"/>
        <v>2000</v>
      </c>
      <c r="F45" s="336">
        <v>5495.97</v>
      </c>
      <c r="G45" s="337">
        <v>0</v>
      </c>
      <c r="H45" s="74">
        <f t="shared" si="9"/>
        <v>5495.97</v>
      </c>
      <c r="I45" s="263" t="s">
        <v>11</v>
      </c>
      <c r="J45" s="48">
        <f t="shared" si="7"/>
        <v>-3495.9700000000003</v>
      </c>
      <c r="L45" s="109"/>
      <c r="M45" s="117"/>
      <c r="N45" s="117"/>
      <c r="O45" s="59"/>
    </row>
    <row r="46" spans="1:15" ht="15" customHeight="1">
      <c r="A46" s="354">
        <v>501</v>
      </c>
      <c r="B46" s="355" t="s">
        <v>23</v>
      </c>
      <c r="C46" s="386">
        <f>SUM('stř.2020'!F48)</f>
        <v>0</v>
      </c>
      <c r="D46" s="379">
        <v>0</v>
      </c>
      <c r="E46" s="356">
        <f t="shared" si="8"/>
        <v>0</v>
      </c>
      <c r="F46" s="431">
        <v>0</v>
      </c>
      <c r="G46" s="432">
        <v>0</v>
      </c>
      <c r="H46" s="433">
        <f t="shared" si="9"/>
        <v>0</v>
      </c>
      <c r="I46" s="444" t="s">
        <v>11</v>
      </c>
      <c r="J46" s="404">
        <f t="shared" si="7"/>
        <v>0</v>
      </c>
      <c r="L46" s="109"/>
      <c r="M46" s="117"/>
      <c r="N46" s="117"/>
      <c r="O46" s="59"/>
    </row>
    <row r="47" spans="1:15" ht="15" customHeight="1">
      <c r="A47" s="46">
        <v>501</v>
      </c>
      <c r="B47" s="182" t="s">
        <v>24</v>
      </c>
      <c r="C47" s="386">
        <f>SUM('stř.2020'!F49)</f>
        <v>5000</v>
      </c>
      <c r="D47" s="261">
        <v>0</v>
      </c>
      <c r="E47" s="45">
        <f t="shared" si="8"/>
        <v>5000</v>
      </c>
      <c r="F47" s="336">
        <v>0</v>
      </c>
      <c r="G47" s="337">
        <v>0</v>
      </c>
      <c r="H47" s="74">
        <f t="shared" si="9"/>
        <v>0</v>
      </c>
      <c r="I47" s="263" t="s">
        <v>11</v>
      </c>
      <c r="J47" s="48">
        <f t="shared" si="7"/>
        <v>5000</v>
      </c>
      <c r="L47" s="109"/>
      <c r="M47" s="117"/>
      <c r="N47" s="117"/>
      <c r="O47" s="59"/>
    </row>
    <row r="48" spans="1:15" ht="15.75" customHeight="1">
      <c r="A48" s="46">
        <v>501</v>
      </c>
      <c r="B48" s="182" t="s">
        <v>25</v>
      </c>
      <c r="C48" s="386">
        <v>57000</v>
      </c>
      <c r="D48" s="261">
        <v>0</v>
      </c>
      <c r="E48" s="45">
        <f t="shared" si="8"/>
        <v>57000</v>
      </c>
      <c r="F48" s="336">
        <v>44804.4</v>
      </c>
      <c r="G48" s="337">
        <v>0</v>
      </c>
      <c r="H48" s="74">
        <f t="shared" si="9"/>
        <v>44804.4</v>
      </c>
      <c r="I48" s="263">
        <f t="shared" si="6"/>
        <v>78.60421052631578</v>
      </c>
      <c r="J48" s="48">
        <f t="shared" si="7"/>
        <v>12195.599999999999</v>
      </c>
      <c r="L48" s="109"/>
      <c r="M48" s="117"/>
      <c r="N48" s="117"/>
      <c r="O48" s="59"/>
    </row>
    <row r="49" spans="1:15" ht="16.5" customHeight="1">
      <c r="A49" s="46">
        <v>501</v>
      </c>
      <c r="B49" s="182" t="s">
        <v>26</v>
      </c>
      <c r="C49" s="386">
        <v>30000</v>
      </c>
      <c r="D49" s="261">
        <v>0</v>
      </c>
      <c r="E49" s="45">
        <f t="shared" si="8"/>
        <v>30000</v>
      </c>
      <c r="F49" s="336">
        <v>1990</v>
      </c>
      <c r="G49" s="337">
        <v>0</v>
      </c>
      <c r="H49" s="74">
        <f t="shared" si="9"/>
        <v>1990</v>
      </c>
      <c r="I49" s="263">
        <f t="shared" si="6"/>
        <v>6.633333333333333</v>
      </c>
      <c r="J49" s="48">
        <f t="shared" si="7"/>
        <v>28010</v>
      </c>
      <c r="L49" s="109"/>
      <c r="M49" s="117"/>
      <c r="N49" s="117"/>
      <c r="O49" s="59"/>
    </row>
    <row r="50" spans="1:15" ht="16.5" customHeight="1">
      <c r="A50" s="342" t="s">
        <v>28</v>
      </c>
      <c r="B50" s="342"/>
      <c r="C50" s="343">
        <f aca="true" t="shared" si="10" ref="C50:H50">SUM(C39:C49)</f>
        <v>545700</v>
      </c>
      <c r="D50" s="344">
        <f t="shared" si="10"/>
        <v>0</v>
      </c>
      <c r="E50" s="344">
        <f t="shared" si="10"/>
        <v>545700</v>
      </c>
      <c r="F50" s="345">
        <f t="shared" si="10"/>
        <v>418867.68999999994</v>
      </c>
      <c r="G50" s="346">
        <f t="shared" si="10"/>
        <v>0</v>
      </c>
      <c r="H50" s="253">
        <f t="shared" si="10"/>
        <v>418867.68999999994</v>
      </c>
      <c r="I50" s="347">
        <f t="shared" si="6"/>
        <v>76.75786879237675</v>
      </c>
      <c r="J50" s="345">
        <f t="shared" si="7"/>
        <v>126832.31000000006</v>
      </c>
      <c r="L50" s="110"/>
      <c r="M50" s="117"/>
      <c r="N50" s="117"/>
      <c r="O50" s="59"/>
    </row>
    <row r="51" spans="1:15" ht="14.25" customHeight="1">
      <c r="A51" s="348">
        <v>502</v>
      </c>
      <c r="B51" s="349" t="s">
        <v>29</v>
      </c>
      <c r="C51" s="386">
        <v>10000</v>
      </c>
      <c r="D51" s="261">
        <v>0</v>
      </c>
      <c r="E51" s="38">
        <f aca="true" t="shared" si="11" ref="E51:E70">SUM(C51:D51)</f>
        <v>10000</v>
      </c>
      <c r="F51" s="336">
        <v>34206.59</v>
      </c>
      <c r="G51" s="337">
        <v>0</v>
      </c>
      <c r="H51" s="352">
        <f>SUM(F51:G51)</f>
        <v>34206.59</v>
      </c>
      <c r="I51" s="263">
        <f t="shared" si="6"/>
        <v>342.06589999999994</v>
      </c>
      <c r="J51" s="39">
        <f t="shared" si="7"/>
        <v>-24206.589999999997</v>
      </c>
      <c r="L51" s="109"/>
      <c r="M51" s="59"/>
      <c r="N51" s="59"/>
      <c r="O51" s="59"/>
    </row>
    <row r="52" spans="1:15" ht="14.25" customHeight="1">
      <c r="A52" s="348">
        <v>502</v>
      </c>
      <c r="B52" s="349" t="s">
        <v>130</v>
      </c>
      <c r="C52" s="386">
        <v>190000</v>
      </c>
      <c r="D52" s="261">
        <v>0</v>
      </c>
      <c r="E52" s="38">
        <f t="shared" si="11"/>
        <v>190000</v>
      </c>
      <c r="F52" s="336">
        <v>204134.9</v>
      </c>
      <c r="G52" s="337">
        <v>0</v>
      </c>
      <c r="H52" s="73">
        <f>SUM(F52:G52)</f>
        <v>204134.9</v>
      </c>
      <c r="I52" s="263">
        <f t="shared" si="6"/>
        <v>107.43942105263157</v>
      </c>
      <c r="J52" s="39">
        <f t="shared" si="7"/>
        <v>-14134.899999999994</v>
      </c>
      <c r="L52" s="109"/>
      <c r="M52" s="59"/>
      <c r="N52" s="59"/>
      <c r="O52" s="59"/>
    </row>
    <row r="53" spans="1:15" ht="14.25" customHeight="1">
      <c r="A53" s="365">
        <v>502</v>
      </c>
      <c r="B53" s="366" t="s">
        <v>30</v>
      </c>
      <c r="C53" s="430">
        <f>SUM('stř.2020'!F55)</f>
        <v>0</v>
      </c>
      <c r="D53" s="379">
        <v>0</v>
      </c>
      <c r="E53" s="358">
        <f t="shared" si="11"/>
        <v>0</v>
      </c>
      <c r="F53" s="431">
        <v>0</v>
      </c>
      <c r="G53" s="432">
        <v>0</v>
      </c>
      <c r="H53" s="445">
        <f>SUM(F53:G53)</f>
        <v>0</v>
      </c>
      <c r="I53" s="444" t="s">
        <v>11</v>
      </c>
      <c r="J53" s="400">
        <f t="shared" si="7"/>
        <v>0</v>
      </c>
      <c r="L53" s="111"/>
      <c r="M53" s="59"/>
      <c r="N53" s="59"/>
      <c r="O53" s="59"/>
    </row>
    <row r="54" spans="1:15" ht="14.25" customHeight="1">
      <c r="A54" s="348">
        <v>502</v>
      </c>
      <c r="B54" s="349" t="s">
        <v>31</v>
      </c>
      <c r="C54" s="386">
        <v>100000</v>
      </c>
      <c r="D54" s="261">
        <v>0</v>
      </c>
      <c r="E54" s="38">
        <f t="shared" si="11"/>
        <v>100000</v>
      </c>
      <c r="F54" s="336">
        <v>84752.25</v>
      </c>
      <c r="G54" s="337">
        <v>0</v>
      </c>
      <c r="H54" s="73">
        <f>SUM(F54:G54)</f>
        <v>84752.25</v>
      </c>
      <c r="I54" s="263">
        <f>(H54/E54)*100</f>
        <v>84.75224999999999</v>
      </c>
      <c r="J54" s="39">
        <f t="shared" si="7"/>
        <v>15247.75</v>
      </c>
      <c r="L54" s="109"/>
      <c r="M54" s="117"/>
      <c r="N54" s="117"/>
      <c r="O54" s="59"/>
    </row>
    <row r="55" spans="1:15" ht="15" customHeight="1">
      <c r="A55" s="365">
        <v>502</v>
      </c>
      <c r="B55" s="366" t="s">
        <v>32</v>
      </c>
      <c r="C55" s="430">
        <f>SUM('stř.2020'!F57)</f>
        <v>0</v>
      </c>
      <c r="D55" s="379">
        <v>0</v>
      </c>
      <c r="E55" s="358">
        <f t="shared" si="11"/>
        <v>0</v>
      </c>
      <c r="F55" s="431">
        <v>0</v>
      </c>
      <c r="G55" s="432">
        <v>0</v>
      </c>
      <c r="H55" s="445">
        <f>SUM(F55:G55)</f>
        <v>0</v>
      </c>
      <c r="I55" s="443" t="s">
        <v>11</v>
      </c>
      <c r="J55" s="400">
        <f t="shared" si="7"/>
        <v>0</v>
      </c>
      <c r="L55" s="111"/>
      <c r="M55" s="117"/>
      <c r="N55" s="117"/>
      <c r="O55" s="59"/>
    </row>
    <row r="56" spans="1:15" ht="16.5" customHeight="1">
      <c r="A56" s="250" t="s">
        <v>33</v>
      </c>
      <c r="B56" s="250"/>
      <c r="C56" s="251">
        <f>SUM(C51:C55)</f>
        <v>300000</v>
      </c>
      <c r="D56" s="251">
        <f>SUM(D51:D55)</f>
        <v>0</v>
      </c>
      <c r="E56" s="251">
        <f t="shared" si="11"/>
        <v>300000</v>
      </c>
      <c r="F56" s="254">
        <f>SUM(F51:F55)</f>
        <v>323093.74</v>
      </c>
      <c r="G56" s="252">
        <f>SUM(G51:G55)</f>
        <v>0</v>
      </c>
      <c r="H56" s="253">
        <f>SUM(H51:H55)</f>
        <v>323093.74</v>
      </c>
      <c r="I56" s="347">
        <f>(H56/E56)*100</f>
        <v>107.69791333333333</v>
      </c>
      <c r="J56" s="254">
        <f t="shared" si="7"/>
        <v>-23093.73999999999</v>
      </c>
      <c r="L56" s="110"/>
      <c r="M56" s="117"/>
      <c r="N56" s="117"/>
      <c r="O56" s="59"/>
    </row>
    <row r="57" spans="1:15" ht="16.5" customHeight="1">
      <c r="A57" s="360">
        <v>50421</v>
      </c>
      <c r="B57" s="567" t="s">
        <v>35</v>
      </c>
      <c r="C57" s="362">
        <f>SUM('stř.2020'!E59)</f>
        <v>0</v>
      </c>
      <c r="D57" s="362">
        <v>0</v>
      </c>
      <c r="E57" s="362">
        <f t="shared" si="11"/>
        <v>0</v>
      </c>
      <c r="F57" s="363">
        <f>SUM('stř.2020'!K59)</f>
        <v>0</v>
      </c>
      <c r="G57" s="446">
        <v>0</v>
      </c>
      <c r="H57" s="447">
        <f>SUM(F57:G57)</f>
        <v>0</v>
      </c>
      <c r="I57" s="448" t="s">
        <v>11</v>
      </c>
      <c r="J57" s="392">
        <f t="shared" si="7"/>
        <v>0</v>
      </c>
      <c r="L57" s="109"/>
      <c r="M57" s="119"/>
      <c r="N57" s="119"/>
      <c r="O57" s="59"/>
    </row>
    <row r="58" spans="1:15" ht="15.75" customHeight="1">
      <c r="A58" s="559">
        <v>511</v>
      </c>
      <c r="B58" s="330" t="s">
        <v>34</v>
      </c>
      <c r="C58" s="183">
        <v>150000</v>
      </c>
      <c r="D58" s="261">
        <v>0</v>
      </c>
      <c r="E58" s="45">
        <f t="shared" si="11"/>
        <v>150000</v>
      </c>
      <c r="F58" s="336">
        <v>105384.85</v>
      </c>
      <c r="G58" s="337">
        <v>0</v>
      </c>
      <c r="H58" s="74">
        <f aca="true" t="shared" si="12" ref="H58:H90">SUM(F58:G58)</f>
        <v>105384.85</v>
      </c>
      <c r="I58" s="263">
        <f aca="true" t="shared" si="13" ref="I58:I63">(H58/E58)*100</f>
        <v>70.25656666666667</v>
      </c>
      <c r="J58" s="48">
        <f t="shared" si="7"/>
        <v>44615.149999999994</v>
      </c>
      <c r="L58" s="109"/>
      <c r="M58" s="117"/>
      <c r="N58" s="117"/>
      <c r="O58" s="59"/>
    </row>
    <row r="59" spans="1:15" ht="15.75" customHeight="1">
      <c r="A59" s="559">
        <v>512</v>
      </c>
      <c r="B59" s="260" t="s">
        <v>93</v>
      </c>
      <c r="C59" s="183">
        <v>3000</v>
      </c>
      <c r="D59" s="261">
        <v>0</v>
      </c>
      <c r="E59" s="45">
        <f t="shared" si="11"/>
        <v>3000</v>
      </c>
      <c r="F59" s="336">
        <v>5120</v>
      </c>
      <c r="G59" s="337">
        <v>0</v>
      </c>
      <c r="H59" s="74">
        <f t="shared" si="12"/>
        <v>5120</v>
      </c>
      <c r="I59" s="263">
        <f t="shared" si="13"/>
        <v>170.66666666666669</v>
      </c>
      <c r="J59" s="48">
        <f>(E59-H59)</f>
        <v>-2120</v>
      </c>
      <c r="L59" s="109"/>
      <c r="M59" s="117"/>
      <c r="N59" s="117"/>
      <c r="O59" s="59"/>
    </row>
    <row r="60" spans="1:15" ht="14.25" customHeight="1">
      <c r="A60" s="559">
        <v>518</v>
      </c>
      <c r="B60" s="127" t="s">
        <v>86</v>
      </c>
      <c r="C60" s="183">
        <v>9000</v>
      </c>
      <c r="D60" s="261">
        <v>0</v>
      </c>
      <c r="E60" s="45">
        <f t="shared" si="11"/>
        <v>9000</v>
      </c>
      <c r="F60" s="336">
        <v>10747.83</v>
      </c>
      <c r="G60" s="337">
        <v>0</v>
      </c>
      <c r="H60" s="74">
        <f t="shared" si="12"/>
        <v>10747.83</v>
      </c>
      <c r="I60" s="263">
        <f t="shared" si="13"/>
        <v>119.42033333333333</v>
      </c>
      <c r="J60" s="48">
        <f aca="true" t="shared" si="14" ref="J60:J96">(E60-H60)</f>
        <v>-1747.83</v>
      </c>
      <c r="L60" s="109"/>
      <c r="M60" s="117"/>
      <c r="N60" s="117"/>
      <c r="O60" s="59"/>
    </row>
    <row r="61" spans="1:15" ht="14.25" customHeight="1">
      <c r="A61" s="559">
        <v>518</v>
      </c>
      <c r="B61" s="260" t="s">
        <v>37</v>
      </c>
      <c r="C61" s="183">
        <v>42000</v>
      </c>
      <c r="D61" s="261">
        <v>0</v>
      </c>
      <c r="E61" s="45">
        <f t="shared" si="11"/>
        <v>42000</v>
      </c>
      <c r="F61" s="336">
        <v>47857.57</v>
      </c>
      <c r="G61" s="337">
        <v>0</v>
      </c>
      <c r="H61" s="74">
        <f t="shared" si="12"/>
        <v>47857.57</v>
      </c>
      <c r="I61" s="263">
        <f t="shared" si="13"/>
        <v>113.94659523809523</v>
      </c>
      <c r="J61" s="48">
        <f t="shared" si="14"/>
        <v>-5857.57</v>
      </c>
      <c r="L61" s="109"/>
      <c r="M61" s="117"/>
      <c r="N61" s="117"/>
      <c r="O61" s="59"/>
    </row>
    <row r="62" spans="1:15" ht="14.25" customHeight="1">
      <c r="A62" s="46">
        <v>518</v>
      </c>
      <c r="B62" s="322" t="s">
        <v>38</v>
      </c>
      <c r="C62" s="386">
        <f>SUM('stř.2020'!F65)</f>
        <v>1000</v>
      </c>
      <c r="D62" s="261">
        <v>0</v>
      </c>
      <c r="E62" s="45">
        <f t="shared" si="11"/>
        <v>1000</v>
      </c>
      <c r="F62" s="336">
        <v>2229.65</v>
      </c>
      <c r="G62" s="337">
        <v>0</v>
      </c>
      <c r="H62" s="74">
        <f t="shared" si="12"/>
        <v>2229.65</v>
      </c>
      <c r="I62" s="263">
        <f t="shared" si="13"/>
        <v>222.965</v>
      </c>
      <c r="J62" s="48">
        <f t="shared" si="14"/>
        <v>-1229.65</v>
      </c>
      <c r="L62" s="109"/>
      <c r="M62" s="117"/>
      <c r="N62" s="117"/>
      <c r="O62" s="59"/>
    </row>
    <row r="63" spans="1:15" ht="14.25" customHeight="1">
      <c r="A63" s="46">
        <v>518</v>
      </c>
      <c r="B63" s="322" t="s">
        <v>39</v>
      </c>
      <c r="C63" s="386">
        <v>12000</v>
      </c>
      <c r="D63" s="261">
        <v>0</v>
      </c>
      <c r="E63" s="45">
        <f t="shared" si="11"/>
        <v>12000</v>
      </c>
      <c r="F63" s="336">
        <v>3860</v>
      </c>
      <c r="G63" s="337">
        <v>0</v>
      </c>
      <c r="H63" s="74">
        <f t="shared" si="12"/>
        <v>3860</v>
      </c>
      <c r="I63" s="263">
        <f t="shared" si="13"/>
        <v>32.166666666666664</v>
      </c>
      <c r="J63" s="48">
        <f t="shared" si="14"/>
        <v>8140</v>
      </c>
      <c r="L63" s="109"/>
      <c r="M63" s="117"/>
      <c r="N63" s="117"/>
      <c r="O63" s="59"/>
    </row>
    <row r="64" spans="1:15" ht="14.25" customHeight="1">
      <c r="A64" s="46">
        <v>518</v>
      </c>
      <c r="B64" s="322" t="s">
        <v>161</v>
      </c>
      <c r="C64" s="386">
        <f>SUM('stř.2020'!F67)</f>
        <v>0</v>
      </c>
      <c r="D64" s="261">
        <v>0</v>
      </c>
      <c r="E64" s="45">
        <f t="shared" si="11"/>
        <v>0</v>
      </c>
      <c r="F64" s="336">
        <v>1482</v>
      </c>
      <c r="G64" s="337">
        <v>0</v>
      </c>
      <c r="H64" s="74">
        <f t="shared" si="12"/>
        <v>1482</v>
      </c>
      <c r="I64" s="263" t="s">
        <v>11</v>
      </c>
      <c r="J64" s="48">
        <f t="shared" si="14"/>
        <v>-1482</v>
      </c>
      <c r="L64" s="109"/>
      <c r="M64" s="120"/>
      <c r="N64" s="120"/>
      <c r="O64" s="59"/>
    </row>
    <row r="65" spans="1:15" ht="14.25" customHeight="1">
      <c r="A65" s="354">
        <v>518</v>
      </c>
      <c r="B65" s="369" t="s">
        <v>40</v>
      </c>
      <c r="C65" s="430">
        <f>SUM('stř.2020'!F68)</f>
        <v>0</v>
      </c>
      <c r="D65" s="379">
        <v>0</v>
      </c>
      <c r="E65" s="356">
        <f t="shared" si="11"/>
        <v>0</v>
      </c>
      <c r="F65" s="336">
        <v>0</v>
      </c>
      <c r="G65" s="432">
        <v>0</v>
      </c>
      <c r="H65" s="433">
        <f t="shared" si="12"/>
        <v>0</v>
      </c>
      <c r="I65" s="444" t="s">
        <v>11</v>
      </c>
      <c r="J65" s="404">
        <f t="shared" si="14"/>
        <v>0</v>
      </c>
      <c r="L65" s="109"/>
      <c r="M65" s="117"/>
      <c r="N65" s="117"/>
      <c r="O65" s="59"/>
    </row>
    <row r="66" spans="1:15" ht="14.25" customHeight="1">
      <c r="A66" s="46">
        <v>518</v>
      </c>
      <c r="B66" s="322" t="s">
        <v>107</v>
      </c>
      <c r="C66" s="386">
        <f>SUM('stř.2020'!F69)</f>
        <v>0</v>
      </c>
      <c r="D66" s="261">
        <v>0</v>
      </c>
      <c r="E66" s="45">
        <f t="shared" si="11"/>
        <v>0</v>
      </c>
      <c r="F66" s="336">
        <v>0</v>
      </c>
      <c r="G66" s="337">
        <v>0</v>
      </c>
      <c r="H66" s="74">
        <f>SUM(F66:G66)</f>
        <v>0</v>
      </c>
      <c r="I66" s="263" t="s">
        <v>11</v>
      </c>
      <c r="J66" s="48">
        <f>(E66-H66)</f>
        <v>0</v>
      </c>
      <c r="L66" s="109"/>
      <c r="M66" s="117"/>
      <c r="N66" s="117"/>
      <c r="O66" s="59"/>
    </row>
    <row r="67" spans="1:15" ht="14.25" customHeight="1">
      <c r="A67" s="46">
        <v>518</v>
      </c>
      <c r="B67" s="322" t="s">
        <v>41</v>
      </c>
      <c r="C67" s="386">
        <v>50000</v>
      </c>
      <c r="D67" s="261">
        <v>0</v>
      </c>
      <c r="E67" s="45">
        <f t="shared" si="11"/>
        <v>50000</v>
      </c>
      <c r="F67" s="336">
        <v>35119</v>
      </c>
      <c r="G67" s="337">
        <v>0</v>
      </c>
      <c r="H67" s="74">
        <f t="shared" si="12"/>
        <v>35119</v>
      </c>
      <c r="I67" s="263" t="s">
        <v>11</v>
      </c>
      <c r="J67" s="48">
        <f t="shared" si="14"/>
        <v>14881</v>
      </c>
      <c r="L67" s="109"/>
      <c r="M67" s="117"/>
      <c r="N67" s="117"/>
      <c r="O67" s="59"/>
    </row>
    <row r="68" spans="1:15" ht="14.25" customHeight="1">
      <c r="A68" s="46">
        <v>518</v>
      </c>
      <c r="B68" s="322" t="s">
        <v>43</v>
      </c>
      <c r="C68" s="386">
        <v>24000</v>
      </c>
      <c r="D68" s="261">
        <v>0</v>
      </c>
      <c r="E68" s="45">
        <f t="shared" si="11"/>
        <v>24000</v>
      </c>
      <c r="F68" s="336">
        <v>3000</v>
      </c>
      <c r="G68" s="337">
        <v>0</v>
      </c>
      <c r="H68" s="74">
        <f t="shared" si="12"/>
        <v>3000</v>
      </c>
      <c r="I68" s="263">
        <f>(H68/E68)*100</f>
        <v>12.5</v>
      </c>
      <c r="J68" s="48">
        <f t="shared" si="14"/>
        <v>21000</v>
      </c>
      <c r="L68" s="109"/>
      <c r="M68" s="117"/>
      <c r="N68" s="117"/>
      <c r="O68" s="59"/>
    </row>
    <row r="69" spans="1:15" ht="14.25" customHeight="1">
      <c r="A69" s="46">
        <v>518</v>
      </c>
      <c r="B69" s="322" t="s">
        <v>44</v>
      </c>
      <c r="C69" s="386">
        <v>86000</v>
      </c>
      <c r="D69" s="261">
        <v>0</v>
      </c>
      <c r="E69" s="45">
        <f t="shared" si="11"/>
        <v>86000</v>
      </c>
      <c r="F69" s="336">
        <v>99099</v>
      </c>
      <c r="G69" s="337">
        <v>0</v>
      </c>
      <c r="H69" s="74">
        <f t="shared" si="12"/>
        <v>99099</v>
      </c>
      <c r="I69" s="263">
        <f>(H69/E69)*100</f>
        <v>115.23139534883722</v>
      </c>
      <c r="J69" s="48">
        <f t="shared" si="14"/>
        <v>-13099</v>
      </c>
      <c r="L69" s="109"/>
      <c r="M69" s="119"/>
      <c r="N69" s="119"/>
      <c r="O69" s="59"/>
    </row>
    <row r="70" spans="1:15" ht="14.25" customHeight="1">
      <c r="A70" s="46">
        <v>518</v>
      </c>
      <c r="B70" s="322" t="s">
        <v>45</v>
      </c>
      <c r="C70" s="386">
        <v>10000</v>
      </c>
      <c r="D70" s="261">
        <v>0</v>
      </c>
      <c r="E70" s="45">
        <f t="shared" si="11"/>
        <v>10000</v>
      </c>
      <c r="F70" s="336">
        <v>6160</v>
      </c>
      <c r="G70" s="337">
        <v>0</v>
      </c>
      <c r="H70" s="74">
        <f t="shared" si="12"/>
        <v>6160</v>
      </c>
      <c r="I70" s="263" t="s">
        <v>11</v>
      </c>
      <c r="J70" s="48">
        <f t="shared" si="14"/>
        <v>3840</v>
      </c>
      <c r="L70" s="109"/>
      <c r="M70" s="117"/>
      <c r="N70" s="117"/>
      <c r="O70" s="59"/>
    </row>
    <row r="71" spans="1:15" ht="14.25" customHeight="1">
      <c r="A71" s="46">
        <v>518</v>
      </c>
      <c r="B71" s="322" t="s">
        <v>46</v>
      </c>
      <c r="C71" s="386">
        <v>44000</v>
      </c>
      <c r="D71" s="261">
        <v>0</v>
      </c>
      <c r="E71" s="45">
        <v>22000</v>
      </c>
      <c r="F71" s="336">
        <v>51561.37</v>
      </c>
      <c r="G71" s="337">
        <v>0</v>
      </c>
      <c r="H71" s="74">
        <f t="shared" si="12"/>
        <v>51561.37</v>
      </c>
      <c r="I71" s="263">
        <f>(H71/E71)*100</f>
        <v>234.36986363636362</v>
      </c>
      <c r="J71" s="48">
        <f t="shared" si="14"/>
        <v>-29561.370000000003</v>
      </c>
      <c r="L71" s="109"/>
      <c r="M71" s="117"/>
      <c r="N71" s="117"/>
      <c r="O71" s="59"/>
    </row>
    <row r="72" spans="1:15" ht="14.25" customHeight="1">
      <c r="A72" s="46">
        <v>518</v>
      </c>
      <c r="B72" s="322" t="s">
        <v>47</v>
      </c>
      <c r="C72" s="386">
        <v>16000</v>
      </c>
      <c r="D72" s="261">
        <v>0</v>
      </c>
      <c r="E72" s="45">
        <f>SUM(C72:D72)</f>
        <v>16000</v>
      </c>
      <c r="F72" s="336">
        <v>46499.95</v>
      </c>
      <c r="G72" s="337">
        <v>0</v>
      </c>
      <c r="H72" s="74">
        <f t="shared" si="12"/>
        <v>46499.95</v>
      </c>
      <c r="I72" s="263" t="s">
        <v>11</v>
      </c>
      <c r="J72" s="48">
        <f t="shared" si="14"/>
        <v>-30499.949999999997</v>
      </c>
      <c r="L72" s="109"/>
      <c r="M72" s="117"/>
      <c r="N72" s="117"/>
      <c r="O72" s="59"/>
    </row>
    <row r="73" spans="1:15" ht="14.25" customHeight="1">
      <c r="A73" s="46">
        <v>518</v>
      </c>
      <c r="B73" s="322" t="s">
        <v>48</v>
      </c>
      <c r="C73" s="386">
        <v>18000</v>
      </c>
      <c r="D73" s="261">
        <v>0</v>
      </c>
      <c r="E73" s="45">
        <f>SUM(C73:D73)</f>
        <v>18000</v>
      </c>
      <c r="F73" s="336">
        <v>0</v>
      </c>
      <c r="G73" s="337">
        <v>0</v>
      </c>
      <c r="H73" s="74">
        <f t="shared" si="12"/>
        <v>0</v>
      </c>
      <c r="I73" s="263">
        <f>(H73/E73)*100</f>
        <v>0</v>
      </c>
      <c r="J73" s="48">
        <f t="shared" si="14"/>
        <v>18000</v>
      </c>
      <c r="L73" s="109"/>
      <c r="M73" s="117"/>
      <c r="N73" s="117"/>
      <c r="O73" s="59"/>
    </row>
    <row r="74" spans="1:15" ht="14.25" customHeight="1">
      <c r="A74" s="46">
        <v>518</v>
      </c>
      <c r="B74" s="322" t="s">
        <v>49</v>
      </c>
      <c r="C74" s="386">
        <v>20000</v>
      </c>
      <c r="D74" s="261">
        <v>0</v>
      </c>
      <c r="E74" s="45">
        <f>SUM(C74:D74)</f>
        <v>20000</v>
      </c>
      <c r="F74" s="336">
        <v>29040</v>
      </c>
      <c r="G74" s="47">
        <v>0</v>
      </c>
      <c r="H74" s="74">
        <f t="shared" si="12"/>
        <v>29040</v>
      </c>
      <c r="I74" s="263">
        <f>(H74/E74)*100</f>
        <v>145.2</v>
      </c>
      <c r="J74" s="48">
        <f t="shared" si="14"/>
        <v>-9040</v>
      </c>
      <c r="L74" s="112"/>
      <c r="M74" s="117"/>
      <c r="N74" s="117"/>
      <c r="O74" s="59"/>
    </row>
    <row r="75" spans="1:15" ht="15" customHeight="1">
      <c r="A75" s="172" t="s">
        <v>50</v>
      </c>
      <c r="B75" s="172"/>
      <c r="C75" s="673">
        <f>SUM(C58:C74)</f>
        <v>485000</v>
      </c>
      <c r="D75" s="674">
        <f>SUM(D58:D74)</f>
        <v>0</v>
      </c>
      <c r="E75" s="675">
        <f>SUM(E58:E74)</f>
        <v>463000</v>
      </c>
      <c r="F75" s="676">
        <f>SUM(F58:F74)</f>
        <v>447161.22000000003</v>
      </c>
      <c r="G75" s="677">
        <f>SUM(G58:G73)</f>
        <v>0</v>
      </c>
      <c r="H75" s="603">
        <f t="shared" si="12"/>
        <v>447161.22000000003</v>
      </c>
      <c r="I75" s="678">
        <f>(H75/E75)*100</f>
        <v>96.57909719222462</v>
      </c>
      <c r="J75" s="179">
        <f t="shared" si="14"/>
        <v>15838.77999999997</v>
      </c>
      <c r="L75" s="117"/>
      <c r="M75" s="117"/>
      <c r="N75" s="117"/>
      <c r="O75" s="59"/>
    </row>
    <row r="76" spans="1:15" ht="15.75" customHeight="1">
      <c r="A76" s="682">
        <v>521</v>
      </c>
      <c r="B76" s="689" t="s">
        <v>52</v>
      </c>
      <c r="C76" s="524">
        <v>65000</v>
      </c>
      <c r="D76" s="331">
        <v>0</v>
      </c>
      <c r="E76" s="683">
        <f>SUM(C76:D76)</f>
        <v>65000</v>
      </c>
      <c r="F76" s="332">
        <v>11740</v>
      </c>
      <c r="G76" s="599">
        <v>0</v>
      </c>
      <c r="H76" s="690">
        <f t="shared" si="12"/>
        <v>11740</v>
      </c>
      <c r="I76" s="684" t="s">
        <v>11</v>
      </c>
      <c r="J76" s="396">
        <f t="shared" si="14"/>
        <v>53260</v>
      </c>
      <c r="L76" s="109"/>
      <c r="M76" s="59"/>
      <c r="N76" s="59"/>
      <c r="O76" s="59"/>
    </row>
    <row r="77" spans="1:15" ht="15.75" customHeight="1">
      <c r="A77" s="685">
        <v>521</v>
      </c>
      <c r="B77" s="552" t="s">
        <v>70</v>
      </c>
      <c r="C77" s="686">
        <v>0</v>
      </c>
      <c r="D77" s="384">
        <v>0</v>
      </c>
      <c r="E77" s="687">
        <f>SUM(C77:D77)</f>
        <v>0</v>
      </c>
      <c r="F77" s="496">
        <v>20000</v>
      </c>
      <c r="G77" s="688">
        <v>0</v>
      </c>
      <c r="H77" s="690">
        <f t="shared" si="12"/>
        <v>20000</v>
      </c>
      <c r="I77" s="672" t="s">
        <v>11</v>
      </c>
      <c r="J77" s="396">
        <f t="shared" si="14"/>
        <v>-20000</v>
      </c>
      <c r="L77" s="109"/>
      <c r="M77" s="59"/>
      <c r="N77" s="59"/>
      <c r="O77" s="59"/>
    </row>
    <row r="78" spans="1:15" ht="15.75" customHeight="1">
      <c r="A78" s="180" t="s">
        <v>90</v>
      </c>
      <c r="B78" s="180"/>
      <c r="C78" s="521">
        <f>SUM(C76:C76)</f>
        <v>65000</v>
      </c>
      <c r="D78" s="679">
        <f>SUM(D76:D76)</f>
        <v>0</v>
      </c>
      <c r="E78" s="679">
        <f>SUM(E76:E76)</f>
        <v>65000</v>
      </c>
      <c r="F78" s="680">
        <f>SUM(F76:F77)</f>
        <v>31740</v>
      </c>
      <c r="G78" s="681">
        <f>SUM(G76:G76)</f>
        <v>0</v>
      </c>
      <c r="H78" s="604">
        <f t="shared" si="12"/>
        <v>31740</v>
      </c>
      <c r="I78" s="177" t="s">
        <v>11</v>
      </c>
      <c r="J78" s="178">
        <f t="shared" si="14"/>
        <v>33260</v>
      </c>
      <c r="L78" s="109"/>
      <c r="M78" s="59"/>
      <c r="N78" s="59"/>
      <c r="O78" s="59"/>
    </row>
    <row r="79" spans="1:15" ht="15.75" customHeight="1">
      <c r="A79" s="236">
        <v>527</v>
      </c>
      <c r="B79" s="237" t="s">
        <v>94</v>
      </c>
      <c r="C79" s="386">
        <v>5000</v>
      </c>
      <c r="D79" s="261">
        <v>0</v>
      </c>
      <c r="E79" s="168">
        <f>SUM(C79:D79)</f>
        <v>5000</v>
      </c>
      <c r="F79" s="336">
        <v>4100</v>
      </c>
      <c r="G79" s="337">
        <v>0</v>
      </c>
      <c r="H79" s="143">
        <f aca="true" t="shared" si="15" ref="H79:H86">SUM(F79:G79)</f>
        <v>4100</v>
      </c>
      <c r="I79" s="263">
        <f>(H79/E79)*100</f>
        <v>82</v>
      </c>
      <c r="J79" s="239">
        <f aca="true" t="shared" si="16" ref="J79:J86">(E79-H79)</f>
        <v>900</v>
      </c>
      <c r="L79" s="109"/>
      <c r="M79" s="59"/>
      <c r="N79" s="59"/>
      <c r="O79" s="59"/>
    </row>
    <row r="80" spans="1:15" ht="15.75" customHeight="1">
      <c r="A80" s="236">
        <v>527</v>
      </c>
      <c r="B80" s="237" t="s">
        <v>52</v>
      </c>
      <c r="C80" s="386">
        <v>3000</v>
      </c>
      <c r="D80" s="261">
        <v>0</v>
      </c>
      <c r="E80" s="168">
        <f>SUM(C80:D80)</f>
        <v>3000</v>
      </c>
      <c r="F80" s="336">
        <v>6428</v>
      </c>
      <c r="G80" s="337">
        <v>0</v>
      </c>
      <c r="H80" s="143">
        <f t="shared" si="15"/>
        <v>6428</v>
      </c>
      <c r="I80" s="263">
        <f>(H80/E80)*100</f>
        <v>214.26666666666665</v>
      </c>
      <c r="J80" s="239">
        <f t="shared" si="16"/>
        <v>-3428</v>
      </c>
      <c r="L80" s="109"/>
      <c r="M80" s="59"/>
      <c r="N80" s="59"/>
      <c r="O80" s="59"/>
    </row>
    <row r="81" spans="1:15" ht="15.75" customHeight="1">
      <c r="A81" s="551">
        <v>527</v>
      </c>
      <c r="B81" s="552" t="s">
        <v>155</v>
      </c>
      <c r="C81" s="386">
        <f>SUM('stř.2020'!F87)</f>
        <v>5000</v>
      </c>
      <c r="D81" s="261">
        <v>0</v>
      </c>
      <c r="E81" s="492">
        <f>SUM(C81:D81)</f>
        <v>5000</v>
      </c>
      <c r="F81" s="336">
        <v>3200</v>
      </c>
      <c r="G81" s="337">
        <v>0</v>
      </c>
      <c r="H81" s="73">
        <f>SUM(F81:G81)</f>
        <v>3200</v>
      </c>
      <c r="I81" s="696"/>
      <c r="J81" s="239"/>
      <c r="L81" s="109"/>
      <c r="M81" s="59"/>
      <c r="N81" s="59"/>
      <c r="O81" s="59"/>
    </row>
    <row r="82" spans="1:15" ht="15.75" customHeight="1">
      <c r="A82" s="551">
        <v>527</v>
      </c>
      <c r="B82" s="237" t="s">
        <v>171</v>
      </c>
      <c r="C82" s="386">
        <f>SUM('stř.2020'!F88)</f>
        <v>0</v>
      </c>
      <c r="D82" s="261">
        <v>0</v>
      </c>
      <c r="E82" s="492">
        <f>SUM(C82:D82)</f>
        <v>0</v>
      </c>
      <c r="F82" s="336">
        <v>6476.4</v>
      </c>
      <c r="G82" s="337">
        <v>0</v>
      </c>
      <c r="H82" s="73">
        <f t="shared" si="15"/>
        <v>6476.4</v>
      </c>
      <c r="I82" s="558" t="s">
        <v>11</v>
      </c>
      <c r="J82" s="401">
        <f t="shared" si="16"/>
        <v>-6476.4</v>
      </c>
      <c r="L82" s="109"/>
      <c r="M82" s="59"/>
      <c r="N82" s="59"/>
      <c r="O82" s="59"/>
    </row>
    <row r="83" spans="1:15" ht="15.75" customHeight="1">
      <c r="A83" s="180" t="s">
        <v>89</v>
      </c>
      <c r="B83" s="180"/>
      <c r="C83" s="390">
        <f>SUM(C79:C82)</f>
        <v>13000</v>
      </c>
      <c r="D83" s="439">
        <f>SUM(D79:D82)</f>
        <v>0</v>
      </c>
      <c r="E83" s="449">
        <f>SUM(E79:E82)</f>
        <v>13000</v>
      </c>
      <c r="F83" s="437">
        <f>SUM(F79:F82)</f>
        <v>20204.4</v>
      </c>
      <c r="G83" s="458">
        <f>SUM(G79:G82)</f>
        <v>0</v>
      </c>
      <c r="H83" s="154">
        <f t="shared" si="15"/>
        <v>20204.4</v>
      </c>
      <c r="I83" s="450">
        <f>(H83/E83)*100</f>
        <v>155.41846153846154</v>
      </c>
      <c r="J83" s="438">
        <f t="shared" si="16"/>
        <v>-7204.4000000000015</v>
      </c>
      <c r="L83" s="109"/>
      <c r="M83" s="59"/>
      <c r="N83" s="59"/>
      <c r="O83" s="59"/>
    </row>
    <row r="84" spans="1:15" ht="15.75" customHeight="1">
      <c r="A84" s="240">
        <v>528</v>
      </c>
      <c r="B84" s="241" t="s">
        <v>42</v>
      </c>
      <c r="C84" s="386">
        <f>SUM('stř.2020'!E90)</f>
        <v>0</v>
      </c>
      <c r="D84" s="261">
        <v>0</v>
      </c>
      <c r="E84" s="168">
        <f>SUM(C84:D84)</f>
        <v>0</v>
      </c>
      <c r="F84" s="336">
        <f>SUM('stř.2020'!K90)</f>
        <v>0</v>
      </c>
      <c r="G84" s="337">
        <v>0</v>
      </c>
      <c r="H84" s="143">
        <f t="shared" si="15"/>
        <v>0</v>
      </c>
      <c r="I84" s="238" t="s">
        <v>11</v>
      </c>
      <c r="J84" s="239">
        <f t="shared" si="16"/>
        <v>0</v>
      </c>
      <c r="L84" s="109"/>
      <c r="M84" s="117"/>
      <c r="N84" s="117"/>
      <c r="O84" s="59"/>
    </row>
    <row r="85" spans="1:15" ht="15.75" customHeight="1">
      <c r="A85" s="551">
        <v>525</v>
      </c>
      <c r="B85" s="552" t="s">
        <v>166</v>
      </c>
      <c r="C85" s="386">
        <f>SUM('stř.2020'!E91)</f>
        <v>0</v>
      </c>
      <c r="D85" s="261">
        <v>0</v>
      </c>
      <c r="E85" s="691">
        <f>SUM(C85:D85)</f>
        <v>0</v>
      </c>
      <c r="F85" s="336">
        <f>SUM('stř.2020'!K91)</f>
        <v>8127.38</v>
      </c>
      <c r="G85" s="337">
        <v>0</v>
      </c>
      <c r="H85" s="692">
        <f t="shared" si="15"/>
        <v>8127.38</v>
      </c>
      <c r="I85" s="693" t="s">
        <v>11</v>
      </c>
      <c r="J85" s="694">
        <f t="shared" si="16"/>
        <v>-8127.38</v>
      </c>
      <c r="L85" s="109"/>
      <c r="M85" s="117"/>
      <c r="N85" s="117"/>
      <c r="O85" s="59"/>
    </row>
    <row r="86" spans="1:15" ht="15.75" customHeight="1">
      <c r="A86" s="175" t="s">
        <v>92</v>
      </c>
      <c r="B86" s="175"/>
      <c r="C86" s="146">
        <f>SUM(C84:C85)</f>
        <v>0</v>
      </c>
      <c r="D86" s="146">
        <f>SUM(D84:D85)</f>
        <v>0</v>
      </c>
      <c r="E86" s="146">
        <f>SUM(E84:E85)</f>
        <v>0</v>
      </c>
      <c r="F86" s="147">
        <f>SUM(F84:F85)</f>
        <v>8127.38</v>
      </c>
      <c r="G86" s="148">
        <f>SUM(G84:G85)</f>
        <v>0</v>
      </c>
      <c r="H86" s="157">
        <f t="shared" si="15"/>
        <v>8127.38</v>
      </c>
      <c r="I86" s="149" t="s">
        <v>11</v>
      </c>
      <c r="J86" s="147">
        <f t="shared" si="16"/>
        <v>-8127.38</v>
      </c>
      <c r="L86" s="109"/>
      <c r="M86" s="117"/>
      <c r="N86" s="117"/>
      <c r="O86" s="59"/>
    </row>
    <row r="87" spans="1:15" ht="15.75" customHeight="1">
      <c r="A87" s="123">
        <v>542</v>
      </c>
      <c r="B87" s="126" t="s">
        <v>127</v>
      </c>
      <c r="C87" s="386">
        <f>SUM('stř.2020'!F93)</f>
        <v>0</v>
      </c>
      <c r="D87" s="261">
        <v>0</v>
      </c>
      <c r="E87" s="124">
        <f>SUM(C87:D87)</f>
        <v>0</v>
      </c>
      <c r="F87" s="336">
        <f>SUM('stř.2020'!K93)</f>
        <v>0</v>
      </c>
      <c r="G87" s="337">
        <v>0</v>
      </c>
      <c r="H87" s="72">
        <f t="shared" si="12"/>
        <v>0</v>
      </c>
      <c r="I87" s="35" t="s">
        <v>11</v>
      </c>
      <c r="J87" s="36">
        <f t="shared" si="14"/>
        <v>0</v>
      </c>
      <c r="L87" s="109"/>
      <c r="M87" s="117"/>
      <c r="N87" s="117"/>
      <c r="O87" s="59"/>
    </row>
    <row r="88" spans="1:15" ht="15.75" customHeight="1">
      <c r="A88" s="123">
        <v>549</v>
      </c>
      <c r="B88" s="127" t="s">
        <v>73</v>
      </c>
      <c r="C88" s="386">
        <f>SUM('stř.2020'!F94)</f>
        <v>0</v>
      </c>
      <c r="D88" s="261">
        <v>0</v>
      </c>
      <c r="E88" s="124">
        <f>SUM(C88:D88)</f>
        <v>0</v>
      </c>
      <c r="F88" s="336">
        <v>0</v>
      </c>
      <c r="G88" s="337">
        <v>0</v>
      </c>
      <c r="H88" s="72">
        <f>SUM(F88:G88)</f>
        <v>0</v>
      </c>
      <c r="I88" s="35" t="s">
        <v>11</v>
      </c>
      <c r="J88" s="36">
        <f>(E88-H88)</f>
        <v>0</v>
      </c>
      <c r="L88" s="109"/>
      <c r="M88" s="117"/>
      <c r="N88" s="117"/>
      <c r="O88" s="59"/>
    </row>
    <row r="89" spans="1:15" ht="15.75" customHeight="1">
      <c r="A89" s="453">
        <v>549</v>
      </c>
      <c r="B89" s="378" t="s">
        <v>72</v>
      </c>
      <c r="C89" s="430">
        <f>SUM('stř.2020'!F95)</f>
        <v>0</v>
      </c>
      <c r="D89" s="379">
        <v>0</v>
      </c>
      <c r="E89" s="454">
        <f>SUM(C89:D89)</f>
        <v>0</v>
      </c>
      <c r="F89" s="431">
        <v>0</v>
      </c>
      <c r="G89" s="432">
        <v>0</v>
      </c>
      <c r="H89" s="433">
        <f>SUM(F89:G89)</f>
        <v>0</v>
      </c>
      <c r="I89" s="444" t="s">
        <v>11</v>
      </c>
      <c r="J89" s="404">
        <f>(E89-H89)</f>
        <v>0</v>
      </c>
      <c r="L89" s="109"/>
      <c r="M89" s="117"/>
      <c r="N89" s="117"/>
      <c r="O89" s="59"/>
    </row>
    <row r="90" spans="1:15" ht="15.75" customHeight="1">
      <c r="A90" s="165">
        <v>591</v>
      </c>
      <c r="B90" s="166" t="s">
        <v>129</v>
      </c>
      <c r="C90" s="386">
        <f>SUM('stř.2020'!F96)</f>
        <v>0</v>
      </c>
      <c r="D90" s="261">
        <v>0</v>
      </c>
      <c r="E90" s="144">
        <f>SUM(C90:D90)</f>
        <v>0</v>
      </c>
      <c r="F90" s="336">
        <v>197.32</v>
      </c>
      <c r="G90" s="337">
        <v>0</v>
      </c>
      <c r="H90" s="143">
        <f t="shared" si="12"/>
        <v>197.32</v>
      </c>
      <c r="I90" s="141" t="s">
        <v>11</v>
      </c>
      <c r="J90" s="142">
        <f t="shared" si="14"/>
        <v>-197.32</v>
      </c>
      <c r="L90" s="110"/>
      <c r="M90" s="117"/>
      <c r="N90" s="117"/>
      <c r="O90" s="59"/>
    </row>
    <row r="91" spans="1:15" ht="15.75" customHeight="1">
      <c r="A91" s="145" t="s">
        <v>55</v>
      </c>
      <c r="B91" s="164"/>
      <c r="C91" s="151">
        <f aca="true" t="shared" si="17" ref="C91:H91">SUM(C87:C90)</f>
        <v>0</v>
      </c>
      <c r="D91" s="151">
        <f t="shared" si="17"/>
        <v>0</v>
      </c>
      <c r="E91" s="151">
        <f t="shared" si="17"/>
        <v>0</v>
      </c>
      <c r="F91" s="156">
        <f t="shared" si="17"/>
        <v>197.32</v>
      </c>
      <c r="G91" s="181">
        <f>SUM(G87:G90)</f>
        <v>0</v>
      </c>
      <c r="H91" s="157">
        <f t="shared" si="17"/>
        <v>197.32</v>
      </c>
      <c r="I91" s="149" t="s">
        <v>11</v>
      </c>
      <c r="J91" s="147">
        <f t="shared" si="14"/>
        <v>-197.32</v>
      </c>
      <c r="K91" s="49"/>
      <c r="L91" s="109"/>
      <c r="M91" s="117"/>
      <c r="N91" s="117"/>
      <c r="O91" s="59"/>
    </row>
    <row r="92" spans="1:15" ht="15.75" customHeight="1">
      <c r="A92" s="123">
        <v>558</v>
      </c>
      <c r="B92" s="126" t="s">
        <v>27</v>
      </c>
      <c r="C92" s="386">
        <v>70000</v>
      </c>
      <c r="D92" s="261">
        <v>0</v>
      </c>
      <c r="E92" s="124">
        <f>SUM(C92:D92)</f>
        <v>70000</v>
      </c>
      <c r="F92" s="336">
        <v>66209.61</v>
      </c>
      <c r="G92" s="337">
        <v>0</v>
      </c>
      <c r="H92" s="72">
        <f aca="true" t="shared" si="18" ref="H92:H97">SUM(F92:G92)</f>
        <v>66209.61</v>
      </c>
      <c r="I92" s="35">
        <f>(H92/E92)*100</f>
        <v>94.58515714285714</v>
      </c>
      <c r="J92" s="36">
        <f>(E92-H92)</f>
        <v>3790.3899999999994</v>
      </c>
      <c r="K92" s="49"/>
      <c r="L92" s="109"/>
      <c r="M92" s="117"/>
      <c r="N92" s="117"/>
      <c r="O92" s="59"/>
    </row>
    <row r="93" spans="1:15" ht="15.75" customHeight="1">
      <c r="A93" s="123">
        <v>569</v>
      </c>
      <c r="B93" s="127" t="s">
        <v>54</v>
      </c>
      <c r="C93" s="386">
        <v>6000</v>
      </c>
      <c r="D93" s="261">
        <v>0</v>
      </c>
      <c r="E93" s="124">
        <f>SUM(C93:D93)</f>
        <v>6000</v>
      </c>
      <c r="F93" s="336">
        <v>20111.11</v>
      </c>
      <c r="G93" s="337">
        <v>0</v>
      </c>
      <c r="H93" s="72">
        <f t="shared" si="18"/>
        <v>20111.11</v>
      </c>
      <c r="I93" s="35">
        <f>(H93/E93)*100</f>
        <v>335.18516666666665</v>
      </c>
      <c r="J93" s="36">
        <f>(E93-H93)</f>
        <v>-14111.11</v>
      </c>
      <c r="K93" s="49"/>
      <c r="L93" s="109"/>
      <c r="M93" s="117"/>
      <c r="N93" s="117"/>
      <c r="O93" s="59"/>
    </row>
    <row r="94" spans="1:15" ht="15.75" customHeight="1">
      <c r="A94" s="150" t="s">
        <v>97</v>
      </c>
      <c r="B94" s="150"/>
      <c r="C94" s="151">
        <f>SUM(C92:C93)</f>
        <v>76000</v>
      </c>
      <c r="D94" s="151">
        <f>SUM(D92:D93)</f>
        <v>0</v>
      </c>
      <c r="E94" s="151">
        <f>SUM(E91:E93)</f>
        <v>76000</v>
      </c>
      <c r="F94" s="156">
        <f>SUM(F92:F93)</f>
        <v>86320.72</v>
      </c>
      <c r="G94" s="181">
        <f>SUM(G92:G93)</f>
        <v>0</v>
      </c>
      <c r="H94" s="154">
        <f t="shared" si="18"/>
        <v>86320.72</v>
      </c>
      <c r="I94" s="155">
        <f>(H94/E94)*100</f>
        <v>113.5798947368421</v>
      </c>
      <c r="J94" s="156">
        <f>(E94-H94)</f>
        <v>-10320.720000000001</v>
      </c>
      <c r="K94" s="49"/>
      <c r="L94" s="109"/>
      <c r="M94" s="117"/>
      <c r="N94" s="117"/>
      <c r="O94" s="59"/>
    </row>
    <row r="95" spans="1:15" ht="15" customHeight="1">
      <c r="A95" s="264">
        <v>551</v>
      </c>
      <c r="B95" s="265" t="s">
        <v>56</v>
      </c>
      <c r="C95" s="171">
        <v>71800</v>
      </c>
      <c r="D95" s="171">
        <v>0</v>
      </c>
      <c r="E95" s="267">
        <f>SUM(C95:D95)</f>
        <v>71800</v>
      </c>
      <c r="F95" s="184">
        <v>71785</v>
      </c>
      <c r="G95" s="185">
        <v>0</v>
      </c>
      <c r="H95" s="268">
        <f t="shared" si="18"/>
        <v>71785</v>
      </c>
      <c r="I95" s="269">
        <f>(H95/E95)*100</f>
        <v>99.97910863509749</v>
      </c>
      <c r="J95" s="270">
        <f t="shared" si="14"/>
        <v>15</v>
      </c>
      <c r="L95" s="113"/>
      <c r="M95" s="117"/>
      <c r="N95" s="117"/>
      <c r="O95" s="59"/>
    </row>
    <row r="96" spans="1:15" ht="17.25" customHeight="1">
      <c r="A96" s="195" t="s">
        <v>57</v>
      </c>
      <c r="B96" s="196"/>
      <c r="C96" s="192">
        <f>C50+C56+C57+C75+C78+C83+C91+C86+C94+C95</f>
        <v>1556500</v>
      </c>
      <c r="D96" s="192">
        <f>D50+D56+D57+D75+D78+D83+D91+D86+D94+D95</f>
        <v>0</v>
      </c>
      <c r="E96" s="192">
        <f>SUM(C96:D96)</f>
        <v>1556500</v>
      </c>
      <c r="F96" s="194">
        <f>F50+F56+F57+F75+F78+F83+F91+F86+F94+F95</f>
        <v>1407497.4699999997</v>
      </c>
      <c r="G96" s="255">
        <f>G50+G56+G57+G75+G78+G83+G91+G86+G94+G95</f>
        <v>0</v>
      </c>
      <c r="H96" s="198">
        <f t="shared" si="18"/>
        <v>1407497.4699999997</v>
      </c>
      <c r="I96" s="199">
        <f>(H96/E96)*100</f>
        <v>90.42707805974942</v>
      </c>
      <c r="J96" s="197">
        <f t="shared" si="14"/>
        <v>149002.53000000026</v>
      </c>
      <c r="L96" s="114"/>
      <c r="M96" s="117"/>
      <c r="N96" s="117"/>
      <c r="O96" s="59"/>
    </row>
    <row r="97" spans="1:15" ht="16.5" customHeight="1" thickBot="1">
      <c r="A97" s="50" t="s">
        <v>58</v>
      </c>
      <c r="B97" s="128"/>
      <c r="C97" s="256">
        <f>(C38-C96)</f>
        <v>-5000</v>
      </c>
      <c r="D97" s="257">
        <f>(D38-D96)</f>
        <v>0</v>
      </c>
      <c r="E97" s="258">
        <f>SUM(C97:D97)</f>
        <v>-5000</v>
      </c>
      <c r="F97" s="259">
        <f>(F38-F96)</f>
        <v>54383.92000000016</v>
      </c>
      <c r="G97" s="52">
        <f>(G38-G96)</f>
        <v>0</v>
      </c>
      <c r="H97" s="75">
        <f t="shared" si="18"/>
        <v>54383.92000000016</v>
      </c>
      <c r="I97" s="53"/>
      <c r="J97" s="51"/>
      <c r="L97" s="37"/>
      <c r="M97" s="117"/>
      <c r="N97" s="117"/>
      <c r="O97" s="59"/>
    </row>
    <row r="98" spans="1:15" ht="16.5" customHeight="1">
      <c r="A98" s="68"/>
      <c r="B98" s="68"/>
      <c r="C98" s="69"/>
      <c r="D98" s="69"/>
      <c r="E98" s="69"/>
      <c r="F98" s="65"/>
      <c r="G98" s="65"/>
      <c r="H98" s="65"/>
      <c r="I98" s="70"/>
      <c r="J98" s="65"/>
      <c r="L98" s="37"/>
      <c r="M98" s="117"/>
      <c r="N98" s="117"/>
      <c r="O98" s="59"/>
    </row>
    <row r="99" spans="1:15" ht="16.5" customHeight="1" thickBot="1">
      <c r="A99" s="108" t="s">
        <v>162</v>
      </c>
      <c r="B99" s="54"/>
      <c r="C99" s="55"/>
      <c r="D99" s="55"/>
      <c r="E99" s="55"/>
      <c r="F99" s="56"/>
      <c r="G99" s="56"/>
      <c r="H99" s="57"/>
      <c r="I99" s="58"/>
      <c r="J99" s="56"/>
      <c r="L99" s="31"/>
      <c r="M99" s="115"/>
      <c r="N99" s="115"/>
      <c r="O99" s="59"/>
    </row>
    <row r="100" spans="1:15" ht="14.25" customHeight="1">
      <c r="A100" s="217">
        <v>672</v>
      </c>
      <c r="B100" s="389" t="s">
        <v>9</v>
      </c>
      <c r="C100" s="609">
        <v>6251092</v>
      </c>
      <c r="D100" s="553">
        <v>0</v>
      </c>
      <c r="E100" s="614">
        <f aca="true" t="shared" si="19" ref="E100:E112">SUM(C100:D100)</f>
        <v>6251092</v>
      </c>
      <c r="F100" s="455">
        <v>6251092</v>
      </c>
      <c r="G100" s="456">
        <v>0</v>
      </c>
      <c r="H100" s="220">
        <f aca="true" t="shared" si="20" ref="H100:H125">SUM(F100:G100)</f>
        <v>6251092</v>
      </c>
      <c r="I100" s="221">
        <f>(H100/E100)*100</f>
        <v>100</v>
      </c>
      <c r="J100" s="222">
        <f aca="true" t="shared" si="21" ref="J100:J125">(E100-H100)</f>
        <v>0</v>
      </c>
      <c r="L100" s="37"/>
      <c r="M100" s="121"/>
      <c r="N100" s="121"/>
      <c r="O100" s="59"/>
    </row>
    <row r="101" spans="1:15" ht="14.25" customHeight="1">
      <c r="A101" s="32">
        <v>672</v>
      </c>
      <c r="B101" s="42" t="s">
        <v>10</v>
      </c>
      <c r="C101" s="384">
        <v>0</v>
      </c>
      <c r="D101" s="554">
        <v>0</v>
      </c>
      <c r="E101" s="124">
        <f t="shared" si="19"/>
        <v>0</v>
      </c>
      <c r="F101" s="336">
        <v>0</v>
      </c>
      <c r="G101" s="337">
        <v>0</v>
      </c>
      <c r="H101" s="72">
        <f t="shared" si="20"/>
        <v>0</v>
      </c>
      <c r="I101" s="35" t="s">
        <v>11</v>
      </c>
      <c r="J101" s="36">
        <f t="shared" si="21"/>
        <v>0</v>
      </c>
      <c r="L101" s="31"/>
      <c r="M101" s="37"/>
      <c r="N101" s="31"/>
      <c r="O101" s="59"/>
    </row>
    <row r="102" spans="1:15" ht="15" customHeight="1">
      <c r="A102" s="191" t="s">
        <v>15</v>
      </c>
      <c r="B102" s="191"/>
      <c r="C102" s="555">
        <f>SUM(C100:C101)</f>
        <v>6251092</v>
      </c>
      <c r="D102" s="192">
        <f>SUM(D100:D101)</f>
        <v>0</v>
      </c>
      <c r="E102" s="192">
        <f t="shared" si="19"/>
        <v>6251092</v>
      </c>
      <c r="F102" s="193">
        <f>SUM(F100:F101)</f>
        <v>6251092</v>
      </c>
      <c r="G102" s="202">
        <f>SUM(G100:G101)</f>
        <v>0</v>
      </c>
      <c r="H102" s="206">
        <f t="shared" si="20"/>
        <v>6251092</v>
      </c>
      <c r="I102" s="205">
        <f>(H102/E102)*100</f>
        <v>100</v>
      </c>
      <c r="J102" s="194">
        <f t="shared" si="21"/>
        <v>0</v>
      </c>
      <c r="L102" s="31"/>
      <c r="M102" s="31"/>
      <c r="N102" s="31"/>
      <c r="O102" s="59"/>
    </row>
    <row r="103" spans="1:15" ht="16.5" customHeight="1">
      <c r="A103" s="509">
        <v>501</v>
      </c>
      <c r="B103" s="518" t="s">
        <v>59</v>
      </c>
      <c r="C103" s="331">
        <v>9815</v>
      </c>
      <c r="D103" s="387">
        <v>0</v>
      </c>
      <c r="E103" s="492">
        <f t="shared" si="19"/>
        <v>9815</v>
      </c>
      <c r="F103" s="336">
        <v>0</v>
      </c>
      <c r="G103" s="337">
        <v>0</v>
      </c>
      <c r="H103" s="73">
        <f t="shared" si="20"/>
        <v>0</v>
      </c>
      <c r="I103" s="35" t="s">
        <v>11</v>
      </c>
      <c r="J103" s="401">
        <f t="shared" si="21"/>
        <v>9815</v>
      </c>
      <c r="L103" s="37"/>
      <c r="M103" s="31"/>
      <c r="N103" s="31"/>
      <c r="O103" s="59"/>
    </row>
    <row r="104" spans="1:15" ht="15.75">
      <c r="A104" s="139">
        <v>501</v>
      </c>
      <c r="B104" s="519" t="s">
        <v>110</v>
      </c>
      <c r="C104" s="384">
        <v>16238</v>
      </c>
      <c r="D104" s="387">
        <v>0</v>
      </c>
      <c r="E104" s="130">
        <f t="shared" si="19"/>
        <v>16238</v>
      </c>
      <c r="F104" s="336">
        <v>0</v>
      </c>
      <c r="G104" s="337">
        <v>0</v>
      </c>
      <c r="H104" s="72">
        <f t="shared" si="20"/>
        <v>0</v>
      </c>
      <c r="I104" s="35">
        <f>(H104/E104)*100</f>
        <v>0</v>
      </c>
      <c r="J104" s="138">
        <f t="shared" si="21"/>
        <v>16238</v>
      </c>
      <c r="L104" s="31"/>
      <c r="M104" s="37"/>
      <c r="N104" s="31"/>
      <c r="O104" s="59"/>
    </row>
    <row r="105" spans="1:15" ht="15" customHeight="1">
      <c r="A105" s="150" t="s">
        <v>28</v>
      </c>
      <c r="B105" s="150"/>
      <c r="C105" s="520">
        <f>SUM(C103:C104)</f>
        <v>26053</v>
      </c>
      <c r="D105" s="151">
        <f>SUM(D103:D104)</f>
        <v>0</v>
      </c>
      <c r="E105" s="151">
        <f t="shared" si="19"/>
        <v>26053</v>
      </c>
      <c r="F105" s="152">
        <f>SUM(F103:F104)</f>
        <v>0</v>
      </c>
      <c r="G105" s="153">
        <f>SUM(G103:G104)</f>
        <v>0</v>
      </c>
      <c r="H105" s="154">
        <f t="shared" si="20"/>
        <v>0</v>
      </c>
      <c r="I105" s="155" t="s">
        <v>11</v>
      </c>
      <c r="J105" s="156">
        <f t="shared" si="21"/>
        <v>26053</v>
      </c>
      <c r="L105" s="31"/>
      <c r="M105" s="31"/>
      <c r="N105" s="31"/>
      <c r="O105" s="59"/>
    </row>
    <row r="106" spans="1:15" ht="15" customHeight="1">
      <c r="A106" s="32">
        <v>51280</v>
      </c>
      <c r="B106" s="42" t="s">
        <v>60</v>
      </c>
      <c r="C106" s="331">
        <v>10000</v>
      </c>
      <c r="D106" s="387">
        <v>0</v>
      </c>
      <c r="E106" s="33">
        <f t="shared" si="19"/>
        <v>10000</v>
      </c>
      <c r="F106" s="336">
        <v>0</v>
      </c>
      <c r="G106" s="337">
        <v>0</v>
      </c>
      <c r="H106" s="72">
        <f t="shared" si="20"/>
        <v>0</v>
      </c>
      <c r="I106" s="35">
        <f>(H106/E106)*100</f>
        <v>0</v>
      </c>
      <c r="J106" s="137">
        <f t="shared" si="21"/>
        <v>10000</v>
      </c>
      <c r="L106" s="59"/>
      <c r="M106" s="31"/>
      <c r="N106" s="31"/>
      <c r="O106" s="59"/>
    </row>
    <row r="107" spans="1:15" ht="16.5" customHeight="1">
      <c r="A107" s="32" t="s">
        <v>36</v>
      </c>
      <c r="B107" s="42" t="s">
        <v>88</v>
      </c>
      <c r="C107" s="384">
        <f>SUM('stř.2020'!F113)</f>
        <v>0</v>
      </c>
      <c r="D107" s="387">
        <v>0</v>
      </c>
      <c r="E107" s="33">
        <f t="shared" si="19"/>
        <v>0</v>
      </c>
      <c r="F107" s="336">
        <v>0</v>
      </c>
      <c r="G107" s="337">
        <v>0</v>
      </c>
      <c r="H107" s="72">
        <f t="shared" si="20"/>
        <v>0</v>
      </c>
      <c r="I107" s="35" t="s">
        <v>11</v>
      </c>
      <c r="J107" s="137">
        <f t="shared" si="21"/>
        <v>0</v>
      </c>
      <c r="L107" s="59"/>
      <c r="M107" s="59"/>
      <c r="N107" s="59"/>
      <c r="O107" s="59"/>
    </row>
    <row r="108" spans="1:15" ht="14.25" customHeight="1">
      <c r="A108" s="451" t="s">
        <v>50</v>
      </c>
      <c r="B108" s="452"/>
      <c r="C108" s="563">
        <f>SUM(C106:C107)</f>
        <v>10000</v>
      </c>
      <c r="D108" s="391">
        <f>SUM(D107:D107)</f>
        <v>0</v>
      </c>
      <c r="E108" s="441">
        <f t="shared" si="19"/>
        <v>10000</v>
      </c>
      <c r="F108" s="442">
        <f>SUM(F106:F107)</f>
        <v>0</v>
      </c>
      <c r="G108" s="457">
        <f>SUM(G106:G107)</f>
        <v>0</v>
      </c>
      <c r="H108" s="154">
        <f t="shared" si="20"/>
        <v>0</v>
      </c>
      <c r="I108" s="450">
        <f aca="true" t="shared" si="22" ref="I108:I118">(H108/E108)*100</f>
        <v>0</v>
      </c>
      <c r="J108" s="414">
        <f t="shared" si="21"/>
        <v>10000</v>
      </c>
      <c r="L108" s="59"/>
      <c r="M108" s="59"/>
      <c r="N108" s="59"/>
      <c r="O108" s="59"/>
    </row>
    <row r="109" spans="1:15" ht="15" customHeight="1">
      <c r="A109" s="236">
        <v>521</v>
      </c>
      <c r="B109" s="522" t="s">
        <v>51</v>
      </c>
      <c r="C109" s="331">
        <v>4510175</v>
      </c>
      <c r="D109" s="387">
        <v>0</v>
      </c>
      <c r="E109" s="168">
        <f t="shared" si="19"/>
        <v>4510175</v>
      </c>
      <c r="F109" s="336">
        <v>4510175</v>
      </c>
      <c r="G109" s="337">
        <v>0</v>
      </c>
      <c r="H109" s="143">
        <f t="shared" si="20"/>
        <v>4510175</v>
      </c>
      <c r="I109" s="238">
        <f t="shared" si="22"/>
        <v>100</v>
      </c>
      <c r="J109" s="239">
        <f t="shared" si="21"/>
        <v>0</v>
      </c>
      <c r="L109" s="59"/>
      <c r="M109" s="59"/>
      <c r="N109" s="59"/>
      <c r="O109" s="59"/>
    </row>
    <row r="110" spans="1:15" ht="15" customHeight="1">
      <c r="A110" s="236">
        <v>521</v>
      </c>
      <c r="B110" s="522" t="s">
        <v>126</v>
      </c>
      <c r="C110" s="261">
        <v>11000</v>
      </c>
      <c r="D110" s="387"/>
      <c r="E110" s="168">
        <f t="shared" si="19"/>
        <v>11000</v>
      </c>
      <c r="F110" s="336">
        <v>74640</v>
      </c>
      <c r="G110" s="337">
        <v>0</v>
      </c>
      <c r="H110" s="143">
        <f t="shared" si="20"/>
        <v>74640</v>
      </c>
      <c r="I110" s="238" t="s">
        <v>11</v>
      </c>
      <c r="J110" s="239">
        <f t="shared" si="21"/>
        <v>-63640</v>
      </c>
      <c r="L110" s="59"/>
      <c r="M110" s="59"/>
      <c r="N110" s="59"/>
      <c r="O110" s="59"/>
    </row>
    <row r="111" spans="1:15" ht="15" customHeight="1">
      <c r="A111" s="236">
        <v>521</v>
      </c>
      <c r="B111" s="522" t="s">
        <v>111</v>
      </c>
      <c r="C111" s="261">
        <v>40000</v>
      </c>
      <c r="D111" s="387"/>
      <c r="E111" s="168">
        <f t="shared" si="19"/>
        <v>40000</v>
      </c>
      <c r="F111" s="336">
        <v>40000</v>
      </c>
      <c r="G111" s="337">
        <v>0</v>
      </c>
      <c r="H111" s="143">
        <f t="shared" si="20"/>
        <v>40000</v>
      </c>
      <c r="I111" s="238" t="s">
        <v>11</v>
      </c>
      <c r="J111" s="239">
        <f t="shared" si="21"/>
        <v>0</v>
      </c>
      <c r="L111" s="59"/>
      <c r="M111" s="59"/>
      <c r="N111" s="59"/>
      <c r="O111" s="59"/>
    </row>
    <row r="112" spans="1:14" ht="15.75" customHeight="1">
      <c r="A112" s="236">
        <v>521</v>
      </c>
      <c r="B112" s="522" t="s">
        <v>134</v>
      </c>
      <c r="C112" s="384">
        <v>0</v>
      </c>
      <c r="D112" s="387">
        <v>0</v>
      </c>
      <c r="E112" s="168">
        <f t="shared" si="19"/>
        <v>0</v>
      </c>
      <c r="F112" s="336">
        <v>0</v>
      </c>
      <c r="G112" s="337">
        <v>0</v>
      </c>
      <c r="H112" s="143">
        <f t="shared" si="20"/>
        <v>0</v>
      </c>
      <c r="I112" s="238" t="s">
        <v>11</v>
      </c>
      <c r="J112" s="239">
        <f t="shared" si="21"/>
        <v>0</v>
      </c>
      <c r="L112" s="59"/>
      <c r="M112" s="59"/>
      <c r="N112" s="59"/>
    </row>
    <row r="113" spans="1:14" ht="15" customHeight="1">
      <c r="A113" s="451" t="s">
        <v>90</v>
      </c>
      <c r="B113" s="452"/>
      <c r="C113" s="563">
        <f>SUM(C109:C112)</f>
        <v>4561175</v>
      </c>
      <c r="D113" s="391">
        <f>SUM(D109:D112)</f>
        <v>0</v>
      </c>
      <c r="E113" s="441">
        <f>SUM(E109:E112)</f>
        <v>4561175</v>
      </c>
      <c r="F113" s="440">
        <f>SUM(F109:F112)</f>
        <v>4624815</v>
      </c>
      <c r="G113" s="458">
        <f>SUM(G109:G112)</f>
        <v>0</v>
      </c>
      <c r="H113" s="154">
        <f t="shared" si="20"/>
        <v>4624815</v>
      </c>
      <c r="I113" s="450">
        <f t="shared" si="22"/>
        <v>101.39525451226932</v>
      </c>
      <c r="J113" s="438">
        <f t="shared" si="21"/>
        <v>-63640</v>
      </c>
      <c r="L113" s="59"/>
      <c r="M113" s="59"/>
      <c r="N113" s="59"/>
    </row>
    <row r="114" spans="1:14" ht="17.25" customHeight="1">
      <c r="A114" s="236">
        <v>524</v>
      </c>
      <c r="B114" s="522" t="s">
        <v>87</v>
      </c>
      <c r="C114" s="331">
        <v>409517</v>
      </c>
      <c r="D114" s="387">
        <v>0</v>
      </c>
      <c r="E114" s="168">
        <f>SUM(C114:D114)</f>
        <v>409517</v>
      </c>
      <c r="F114" s="336">
        <v>405921.3</v>
      </c>
      <c r="G114" s="337">
        <v>0</v>
      </c>
      <c r="H114" s="143">
        <f t="shared" si="20"/>
        <v>405921.3</v>
      </c>
      <c r="I114" s="238">
        <f t="shared" si="22"/>
        <v>99.12196563268435</v>
      </c>
      <c r="J114" s="239">
        <f t="shared" si="21"/>
        <v>3595.7000000000116</v>
      </c>
      <c r="L114" s="208">
        <f>(H109+H112)*0.09</f>
        <v>405915.75</v>
      </c>
      <c r="M114" s="208">
        <f>H114-L114</f>
        <v>5.5499999999883585</v>
      </c>
      <c r="N114" s="59"/>
    </row>
    <row r="115" spans="1:14" ht="17.25" customHeight="1">
      <c r="A115" s="236">
        <v>524</v>
      </c>
      <c r="B115" s="522" t="s">
        <v>102</v>
      </c>
      <c r="C115" s="384">
        <v>1128444</v>
      </c>
      <c r="D115" s="387">
        <v>0</v>
      </c>
      <c r="E115" s="168">
        <f>SUM(C115:D115)</f>
        <v>1128444</v>
      </c>
      <c r="F115" s="336">
        <v>1118527.73</v>
      </c>
      <c r="G115" s="337">
        <v>0</v>
      </c>
      <c r="H115" s="143">
        <f t="shared" si="20"/>
        <v>1118527.73</v>
      </c>
      <c r="I115" s="238">
        <f t="shared" si="22"/>
        <v>99.12124394298698</v>
      </c>
      <c r="J115" s="239">
        <f t="shared" si="21"/>
        <v>9916.270000000019</v>
      </c>
      <c r="L115" s="208">
        <f>(H109+H112)*0.25</f>
        <v>1127543.75</v>
      </c>
      <c r="M115" s="208">
        <f>H115-L115</f>
        <v>-9016.020000000019</v>
      </c>
      <c r="N115" s="59"/>
    </row>
    <row r="116" spans="1:14" ht="15.75" customHeight="1">
      <c r="A116" s="451" t="s">
        <v>91</v>
      </c>
      <c r="B116" s="452"/>
      <c r="C116" s="563">
        <f>SUM(C114:C115)</f>
        <v>1537961</v>
      </c>
      <c r="D116" s="391">
        <f>SUM(D114:D115)</f>
        <v>0</v>
      </c>
      <c r="E116" s="441">
        <f>SUM(E114:E115)</f>
        <v>1537961</v>
      </c>
      <c r="F116" s="440">
        <f>SUM(F114:F115)</f>
        <v>1524449.03</v>
      </c>
      <c r="G116" s="458">
        <f>SUM(G114:G115)</f>
        <v>0</v>
      </c>
      <c r="H116" s="154">
        <f t="shared" si="20"/>
        <v>1524449.03</v>
      </c>
      <c r="I116" s="450">
        <f t="shared" si="22"/>
        <v>99.12143610923815</v>
      </c>
      <c r="J116" s="438">
        <f t="shared" si="21"/>
        <v>13511.969999999972</v>
      </c>
      <c r="L116" s="209"/>
      <c r="M116" s="209"/>
      <c r="N116" s="59"/>
    </row>
    <row r="117" spans="1:14" ht="15.75" customHeight="1">
      <c r="A117" s="236">
        <v>527</v>
      </c>
      <c r="B117" s="522" t="s">
        <v>53</v>
      </c>
      <c r="C117" s="331">
        <v>90203</v>
      </c>
      <c r="D117" s="387">
        <v>0</v>
      </c>
      <c r="E117" s="168">
        <f>SUM(C117:D117)</f>
        <v>90203</v>
      </c>
      <c r="F117" s="336">
        <v>92096.3</v>
      </c>
      <c r="G117" s="337">
        <v>0</v>
      </c>
      <c r="H117" s="143">
        <f t="shared" si="20"/>
        <v>92096.3</v>
      </c>
      <c r="I117" s="238">
        <f t="shared" si="22"/>
        <v>102.09893240801304</v>
      </c>
      <c r="J117" s="239">
        <f t="shared" si="21"/>
        <v>-1893.300000000003</v>
      </c>
      <c r="L117" s="208">
        <f>H109*0.01</f>
        <v>45101.75</v>
      </c>
      <c r="M117" s="208">
        <f>H117-L117</f>
        <v>46994.55</v>
      </c>
      <c r="N117" s="59"/>
    </row>
    <row r="118" spans="1:13" ht="15.75" customHeight="1">
      <c r="A118" s="236">
        <v>527</v>
      </c>
      <c r="B118" s="522" t="s">
        <v>94</v>
      </c>
      <c r="C118" s="261">
        <v>8300</v>
      </c>
      <c r="D118" s="387">
        <v>0</v>
      </c>
      <c r="E118" s="168">
        <f>SUM(C118:D118)</f>
        <v>8300</v>
      </c>
      <c r="F118" s="336">
        <v>0</v>
      </c>
      <c r="G118" s="337">
        <v>0</v>
      </c>
      <c r="H118" s="143">
        <f t="shared" si="20"/>
        <v>0</v>
      </c>
      <c r="I118" s="238">
        <f t="shared" si="22"/>
        <v>0</v>
      </c>
      <c r="J118" s="239">
        <f t="shared" si="21"/>
        <v>8300</v>
      </c>
      <c r="L118" s="207"/>
      <c r="M118" s="207"/>
    </row>
    <row r="119" spans="1:10" ht="16.5" customHeight="1">
      <c r="A119" s="236">
        <v>527</v>
      </c>
      <c r="B119" s="522" t="s">
        <v>52</v>
      </c>
      <c r="C119" s="261">
        <v>0</v>
      </c>
      <c r="D119" s="387">
        <v>0</v>
      </c>
      <c r="E119" s="168">
        <f>SUM(C119:D119)</f>
        <v>0</v>
      </c>
      <c r="F119" s="336">
        <v>0</v>
      </c>
      <c r="G119" s="337">
        <v>0</v>
      </c>
      <c r="H119" s="143">
        <f t="shared" si="20"/>
        <v>0</v>
      </c>
      <c r="I119" s="238" t="s">
        <v>11</v>
      </c>
      <c r="J119" s="239">
        <f t="shared" si="21"/>
        <v>0</v>
      </c>
    </row>
    <row r="120" spans="1:10" ht="15.75" customHeight="1">
      <c r="A120" s="236">
        <v>527</v>
      </c>
      <c r="B120" s="522" t="s">
        <v>95</v>
      </c>
      <c r="C120" s="384">
        <v>0</v>
      </c>
      <c r="D120" s="387">
        <v>0</v>
      </c>
      <c r="E120" s="168">
        <f>SUM(C120:D120)</f>
        <v>0</v>
      </c>
      <c r="F120" s="336">
        <v>0</v>
      </c>
      <c r="G120" s="337">
        <v>0</v>
      </c>
      <c r="H120" s="143">
        <f t="shared" si="20"/>
        <v>0</v>
      </c>
      <c r="I120" s="35" t="s">
        <v>11</v>
      </c>
      <c r="J120" s="239">
        <f t="shared" si="21"/>
        <v>0</v>
      </c>
    </row>
    <row r="121" spans="1:10" ht="15.75" customHeight="1">
      <c r="A121" s="451" t="s">
        <v>89</v>
      </c>
      <c r="B121" s="452"/>
      <c r="C121" s="521">
        <f>SUM(C117:C120)</f>
        <v>98503</v>
      </c>
      <c r="D121" s="391">
        <f>SUM(D117:D120)</f>
        <v>0</v>
      </c>
      <c r="E121" s="441">
        <f>SUM(E117:E120)</f>
        <v>98503</v>
      </c>
      <c r="F121" s="440">
        <f>SUM(F117:F120)</f>
        <v>92096.3</v>
      </c>
      <c r="G121" s="458">
        <f>SUM(G117:G120)</f>
        <v>0</v>
      </c>
      <c r="H121" s="154">
        <f t="shared" si="20"/>
        <v>92096.3</v>
      </c>
      <c r="I121" s="450">
        <f>(H121/E121)*100</f>
        <v>93.49593413398577</v>
      </c>
      <c r="J121" s="438">
        <f t="shared" si="21"/>
        <v>6406.699999999997</v>
      </c>
    </row>
    <row r="122" spans="1:10" ht="16.5" customHeight="1">
      <c r="A122" s="459">
        <v>528</v>
      </c>
      <c r="B122" s="460" t="s">
        <v>42</v>
      </c>
      <c r="C122" s="523">
        <f>SUM('stř.2020'!F128)</f>
        <v>0</v>
      </c>
      <c r="D122" s="379">
        <v>0</v>
      </c>
      <c r="E122" s="461">
        <f>SUM(C122:D122)</f>
        <v>0</v>
      </c>
      <c r="F122" s="336">
        <f>SUM('stř.2020'!K128)</f>
        <v>0</v>
      </c>
      <c r="G122" s="337">
        <v>0</v>
      </c>
      <c r="H122" s="462">
        <f t="shared" si="20"/>
        <v>0</v>
      </c>
      <c r="I122" s="463" t="s">
        <v>11</v>
      </c>
      <c r="J122" s="464">
        <f t="shared" si="21"/>
        <v>0</v>
      </c>
    </row>
    <row r="123" spans="1:10" ht="16.5" customHeight="1">
      <c r="A123" s="228">
        <v>528</v>
      </c>
      <c r="B123" s="229" t="s">
        <v>70</v>
      </c>
      <c r="C123" s="384">
        <v>0</v>
      </c>
      <c r="D123" s="261">
        <v>0</v>
      </c>
      <c r="E123" s="230">
        <f>SUM(C123:D123)</f>
        <v>0</v>
      </c>
      <c r="F123" s="336">
        <f>SUM('stř.2020'!K129)</f>
        <v>0</v>
      </c>
      <c r="G123" s="337">
        <v>0</v>
      </c>
      <c r="H123" s="231">
        <f t="shared" si="20"/>
        <v>0</v>
      </c>
      <c r="I123" s="232" t="s">
        <v>11</v>
      </c>
      <c r="J123" s="233">
        <f t="shared" si="21"/>
        <v>0</v>
      </c>
    </row>
    <row r="124" spans="1:10" ht="16.5" customHeight="1">
      <c r="A124" s="175" t="s">
        <v>92</v>
      </c>
      <c r="B124" s="175"/>
      <c r="C124" s="146">
        <f>SUM(C122:C123)</f>
        <v>0</v>
      </c>
      <c r="D124" s="146">
        <f>SUM(D122:D123)</f>
        <v>0</v>
      </c>
      <c r="E124" s="146">
        <f>SUM(E122:E123)</f>
        <v>0</v>
      </c>
      <c r="F124" s="147">
        <f>SUM(F122:F123)</f>
        <v>0</v>
      </c>
      <c r="G124" s="148">
        <f>SUM(G122:G123)</f>
        <v>0</v>
      </c>
      <c r="H124" s="157">
        <f t="shared" si="20"/>
        <v>0</v>
      </c>
      <c r="I124" s="149" t="s">
        <v>11</v>
      </c>
      <c r="J124" s="147">
        <f t="shared" si="21"/>
        <v>0</v>
      </c>
    </row>
    <row r="125" spans="1:10" ht="16.5" customHeight="1">
      <c r="A125" s="123">
        <v>525</v>
      </c>
      <c r="B125" s="126" t="s">
        <v>96</v>
      </c>
      <c r="C125" s="331">
        <v>17400</v>
      </c>
      <c r="D125" s="261">
        <v>0</v>
      </c>
      <c r="E125" s="124">
        <f>SUM(C125:D125)</f>
        <v>17400</v>
      </c>
      <c r="F125" s="336">
        <v>9731.67</v>
      </c>
      <c r="G125" s="337">
        <v>0</v>
      </c>
      <c r="H125" s="72">
        <f t="shared" si="20"/>
        <v>9731.67</v>
      </c>
      <c r="I125" s="35">
        <f>(H125/E125)*100</f>
        <v>55.929137931034475</v>
      </c>
      <c r="J125" s="36">
        <f t="shared" si="21"/>
        <v>7668.33</v>
      </c>
    </row>
    <row r="126" spans="1:10" ht="16.5" customHeight="1">
      <c r="A126" s="165">
        <v>558</v>
      </c>
      <c r="B126" s="166" t="s">
        <v>123</v>
      </c>
      <c r="C126" s="384">
        <f>SUM('stř.2020'!F132)</f>
        <v>0</v>
      </c>
      <c r="D126" s="261">
        <v>0</v>
      </c>
      <c r="E126" s="144">
        <f>SUM(C126:D126)</f>
        <v>0</v>
      </c>
      <c r="F126" s="336">
        <v>0</v>
      </c>
      <c r="G126" s="337">
        <v>0</v>
      </c>
      <c r="H126" s="143">
        <f>SUM(F126:G126)</f>
        <v>0</v>
      </c>
      <c r="I126" s="141" t="s">
        <v>11</v>
      </c>
      <c r="J126" s="142">
        <f>(E126-H126)</f>
        <v>0</v>
      </c>
    </row>
    <row r="127" spans="1:10" ht="16.5" customHeight="1">
      <c r="A127" s="145" t="s">
        <v>55</v>
      </c>
      <c r="B127" s="164"/>
      <c r="C127" s="151">
        <f aca="true" t="shared" si="23" ref="C127:H127">SUM(C125:C126)</f>
        <v>17400</v>
      </c>
      <c r="D127" s="151">
        <f t="shared" si="23"/>
        <v>0</v>
      </c>
      <c r="E127" s="151">
        <f t="shared" si="23"/>
        <v>17400</v>
      </c>
      <c r="F127" s="156">
        <f t="shared" si="23"/>
        <v>9731.67</v>
      </c>
      <c r="G127" s="181">
        <f t="shared" si="23"/>
        <v>0</v>
      </c>
      <c r="H127" s="157">
        <f t="shared" si="23"/>
        <v>9731.67</v>
      </c>
      <c r="I127" s="149">
        <f>(H127/E127)*100</f>
        <v>55.929137931034475</v>
      </c>
      <c r="J127" s="147">
        <f>(E127-H127)</f>
        <v>7668.33</v>
      </c>
    </row>
    <row r="128" spans="1:10" ht="16.5" customHeight="1">
      <c r="A128" s="195" t="s">
        <v>57</v>
      </c>
      <c r="B128" s="196"/>
      <c r="C128" s="192">
        <f>(C105+C108+C113+C116+C121+C124+C127)</f>
        <v>6251092</v>
      </c>
      <c r="D128" s="192">
        <f>(D105+D108+D113+D116+D121+D124+D127)</f>
        <v>0</v>
      </c>
      <c r="E128" s="192">
        <f>(E105+E108+E113+E116+E121+E124+E127)</f>
        <v>6251092</v>
      </c>
      <c r="F128" s="194">
        <f>(F105+F108+F113+F116+F121+F124+F127)</f>
        <v>6251092</v>
      </c>
      <c r="G128" s="203">
        <f>(G105+G108+G113+G116+G121+G124+G127)</f>
        <v>0</v>
      </c>
      <c r="H128" s="198">
        <f>SUM(F128:G128)</f>
        <v>6251092</v>
      </c>
      <c r="I128" s="199">
        <f>(H128/E128)*100</f>
        <v>100</v>
      </c>
      <c r="J128" s="197">
        <f>(E128-H128)</f>
        <v>0</v>
      </c>
    </row>
    <row r="129" spans="1:10" ht="16.5" customHeight="1" thickBot="1">
      <c r="A129" s="50" t="s">
        <v>58</v>
      </c>
      <c r="B129" s="128"/>
      <c r="C129" s="200">
        <f>C102-C128</f>
        <v>0</v>
      </c>
      <c r="D129" s="200">
        <f>D102-D128</f>
        <v>0</v>
      </c>
      <c r="E129" s="200">
        <f>E102-E128</f>
        <v>0</v>
      </c>
      <c r="F129" s="201">
        <f>F102-F128</f>
        <v>0</v>
      </c>
      <c r="G129" s="204">
        <f>G102-G128</f>
        <v>0</v>
      </c>
      <c r="H129" s="75">
        <f>SUM(F129:G129)</f>
        <v>0</v>
      </c>
      <c r="I129" s="53"/>
      <c r="J129" s="51"/>
    </row>
    <row r="130" spans="1:10" ht="16.5" customHeight="1">
      <c r="A130" s="114"/>
      <c r="B130" s="114"/>
      <c r="C130" s="297"/>
      <c r="D130" s="297"/>
      <c r="E130" s="297"/>
      <c r="F130" s="121"/>
      <c r="G130" s="121"/>
      <c r="H130" s="121"/>
      <c r="I130" s="298"/>
      <c r="J130" s="121"/>
    </row>
    <row r="131" spans="1:10" ht="16.5" customHeight="1" thickBot="1">
      <c r="A131" s="108" t="s">
        <v>156</v>
      </c>
      <c r="B131"/>
      <c r="C131"/>
      <c r="D131" s="297"/>
      <c r="E131" s="297"/>
      <c r="F131" s="121"/>
      <c r="G131" s="297"/>
      <c r="H131" s="65"/>
      <c r="I131" s="298"/>
      <c r="J131" s="297"/>
    </row>
    <row r="132" spans="1:12" ht="16.5" customHeight="1">
      <c r="A132" s="617">
        <v>672</v>
      </c>
      <c r="B132" s="618" t="s">
        <v>9</v>
      </c>
      <c r="C132" s="649">
        <v>70906</v>
      </c>
      <c r="D132" s="619">
        <v>0</v>
      </c>
      <c r="E132" s="649">
        <f>SUM(C132:D132)</f>
        <v>70906</v>
      </c>
      <c r="F132" s="650">
        <v>70906</v>
      </c>
      <c r="G132" s="651">
        <v>0</v>
      </c>
      <c r="H132" s="652">
        <f aca="true" t="shared" si="24" ref="H132:H137">SUM(F132:G132)</f>
        <v>70906</v>
      </c>
      <c r="I132" s="653" t="s">
        <v>11</v>
      </c>
      <c r="J132" s="654">
        <f aca="true" t="shared" si="25" ref="J132:J137">(E132-H132)</f>
        <v>0</v>
      </c>
      <c r="L132" s="655">
        <f>C100+C132</f>
        <v>6321998</v>
      </c>
    </row>
    <row r="133" spans="1:10" ht="16.5" customHeight="1">
      <c r="A133" s="702" t="s">
        <v>15</v>
      </c>
      <c r="B133" s="703"/>
      <c r="C133" s="620">
        <f>SUM(C132)</f>
        <v>70906</v>
      </c>
      <c r="D133" s="620">
        <f>SUM(D132:D132)</f>
        <v>0</v>
      </c>
      <c r="E133" s="620">
        <f>SUM(C133:D133)</f>
        <v>70906</v>
      </c>
      <c r="F133" s="621">
        <f>SUM(F132)</f>
        <v>70906</v>
      </c>
      <c r="G133" s="622">
        <f>SUM(G132:G132)</f>
        <v>0</v>
      </c>
      <c r="H133" s="623">
        <f t="shared" si="24"/>
        <v>70906</v>
      </c>
      <c r="I133" s="624" t="s">
        <v>11</v>
      </c>
      <c r="J133" s="625">
        <f t="shared" si="25"/>
        <v>0</v>
      </c>
    </row>
    <row r="134" spans="1:12" ht="16.5" customHeight="1">
      <c r="A134" s="626">
        <v>501</v>
      </c>
      <c r="B134" s="126" t="s">
        <v>18</v>
      </c>
      <c r="C134" s="627">
        <v>70906</v>
      </c>
      <c r="D134" s="628">
        <v>0</v>
      </c>
      <c r="E134" s="629">
        <v>0</v>
      </c>
      <c r="F134" s="630">
        <v>12012.88</v>
      </c>
      <c r="G134" s="629">
        <v>0</v>
      </c>
      <c r="H134" s="631">
        <f t="shared" si="24"/>
        <v>12012.88</v>
      </c>
      <c r="I134" s="632" t="s">
        <v>11</v>
      </c>
      <c r="J134" s="633">
        <f t="shared" si="25"/>
        <v>-12012.88</v>
      </c>
      <c r="L134" s="1" t="s">
        <v>164</v>
      </c>
    </row>
    <row r="135" spans="1:10" ht="16.5" customHeight="1">
      <c r="A135" s="634">
        <v>558</v>
      </c>
      <c r="B135" s="166" t="s">
        <v>123</v>
      </c>
      <c r="C135" s="635">
        <v>0</v>
      </c>
      <c r="D135" s="636">
        <v>0</v>
      </c>
      <c r="E135" s="635">
        <v>0</v>
      </c>
      <c r="F135" s="637">
        <v>58893.12</v>
      </c>
      <c r="G135" s="635">
        <v>0</v>
      </c>
      <c r="H135" s="638">
        <f t="shared" si="24"/>
        <v>58893.12</v>
      </c>
      <c r="I135" s="639"/>
      <c r="J135" s="640">
        <f t="shared" si="25"/>
        <v>-58893.12</v>
      </c>
    </row>
    <row r="136" spans="1:10" ht="16.5" customHeight="1">
      <c r="A136" s="704" t="s">
        <v>57</v>
      </c>
      <c r="B136" s="705"/>
      <c r="C136" s="641">
        <f>SUM(C134:C135)</f>
        <v>70906</v>
      </c>
      <c r="D136" s="641">
        <f>SUM(D131:D133)</f>
        <v>0</v>
      </c>
      <c r="E136" s="641">
        <f>SUM(C136:D136)</f>
        <v>70906</v>
      </c>
      <c r="F136" s="642">
        <f>F134+F135</f>
        <v>70906</v>
      </c>
      <c r="G136" s="643">
        <f>SUM(G131:G133)</f>
        <v>0</v>
      </c>
      <c r="H136" s="644">
        <f t="shared" si="24"/>
        <v>70906</v>
      </c>
      <c r="I136" s="645">
        <f>(D136-G136)</f>
        <v>0</v>
      </c>
      <c r="J136" s="641">
        <f t="shared" si="25"/>
        <v>0</v>
      </c>
    </row>
    <row r="137" spans="1:10" ht="16.5" customHeight="1" thickBot="1">
      <c r="A137" s="700" t="s">
        <v>58</v>
      </c>
      <c r="B137" s="701"/>
      <c r="C137" s="579">
        <f>C133-C136</f>
        <v>0</v>
      </c>
      <c r="D137" s="579">
        <f>D117</f>
        <v>0</v>
      </c>
      <c r="E137" s="579">
        <f>E133-E136</f>
        <v>0</v>
      </c>
      <c r="F137" s="580">
        <f>F133-F136</f>
        <v>0</v>
      </c>
      <c r="G137" s="646">
        <f>G117</f>
        <v>0</v>
      </c>
      <c r="H137" s="75">
        <f t="shared" si="24"/>
        <v>0</v>
      </c>
      <c r="I137" s="581"/>
      <c r="J137" s="647">
        <f t="shared" si="25"/>
        <v>0</v>
      </c>
    </row>
    <row r="138" spans="1:10" ht="16.5" customHeight="1">
      <c r="A138" s="114"/>
      <c r="B138" s="606"/>
      <c r="C138" s="297"/>
      <c r="D138" s="297"/>
      <c r="E138" s="297"/>
      <c r="F138" s="121"/>
      <c r="G138" s="297"/>
      <c r="H138" s="65"/>
      <c r="I138" s="298"/>
      <c r="J138" s="648"/>
    </row>
    <row r="139" spans="1:10" ht="16.5" customHeight="1" thickBot="1">
      <c r="A139" s="108" t="s">
        <v>145</v>
      </c>
      <c r="B139"/>
      <c r="C139"/>
      <c r="D139" s="611"/>
      <c r="E139" s="611"/>
      <c r="F139" s="612"/>
      <c r="G139" s="611" t="s">
        <v>144</v>
      </c>
      <c r="H139" s="611"/>
      <c r="I139" s="613" t="s">
        <v>146</v>
      </c>
      <c r="J139"/>
    </row>
    <row r="140" spans="1:12" ht="16.5" customHeight="1">
      <c r="A140" s="544">
        <v>672</v>
      </c>
      <c r="B140" s="568" t="s">
        <v>9</v>
      </c>
      <c r="C140" s="569">
        <v>0</v>
      </c>
      <c r="D140" s="569">
        <v>0</v>
      </c>
      <c r="E140" s="569">
        <f>SUM(C140:D140)</f>
        <v>0</v>
      </c>
      <c r="F140" s="570">
        <v>224908.22</v>
      </c>
      <c r="G140" s="571">
        <v>0</v>
      </c>
      <c r="H140" s="572">
        <f aca="true" t="shared" si="26" ref="H140:H153">SUM(F140:G140)</f>
        <v>224908.22</v>
      </c>
      <c r="I140" s="573" t="s">
        <v>11</v>
      </c>
      <c r="J140" s="574">
        <f aca="true" t="shared" si="27" ref="J140:J152">(E140-H140)</f>
        <v>-224908.22</v>
      </c>
      <c r="L140" s="607"/>
    </row>
    <row r="141" spans="1:12" ht="16.5" customHeight="1">
      <c r="A141" s="698" t="s">
        <v>15</v>
      </c>
      <c r="B141" s="699"/>
      <c r="C141" s="547">
        <f>SUM(C140:C140)</f>
        <v>0</v>
      </c>
      <c r="D141" s="547">
        <f>SUM(D140:D140)</f>
        <v>0</v>
      </c>
      <c r="E141" s="547">
        <f>SUM(C141:D141)</f>
        <v>0</v>
      </c>
      <c r="F141" s="548">
        <f>SUM(F140)</f>
        <v>224908.22</v>
      </c>
      <c r="G141" s="575">
        <f>SUM(G140:G140)</f>
        <v>0</v>
      </c>
      <c r="H141" s="549">
        <f t="shared" si="26"/>
        <v>224908.22</v>
      </c>
      <c r="I141" s="576" t="s">
        <v>11</v>
      </c>
      <c r="J141" s="550">
        <f t="shared" si="27"/>
        <v>-224908.22</v>
      </c>
      <c r="L141" s="610"/>
    </row>
    <row r="142" spans="1:12" ht="16.5" customHeight="1">
      <c r="A142" s="325">
        <v>501</v>
      </c>
      <c r="B142" s="326" t="s">
        <v>168</v>
      </c>
      <c r="C142" s="327">
        <v>0</v>
      </c>
      <c r="D142" s="327">
        <v>0</v>
      </c>
      <c r="E142" s="327">
        <v>0</v>
      </c>
      <c r="F142" s="328">
        <v>5494.66</v>
      </c>
      <c r="G142" s="328">
        <v>0</v>
      </c>
      <c r="H142" s="577">
        <f t="shared" si="26"/>
        <v>5494.66</v>
      </c>
      <c r="I142" s="578" t="s">
        <v>11</v>
      </c>
      <c r="J142" s="328">
        <f t="shared" si="27"/>
        <v>-5494.66</v>
      </c>
      <c r="L142" s="608"/>
    </row>
    <row r="143" spans="1:12" ht="16.5" customHeight="1">
      <c r="A143" s="325">
        <v>518</v>
      </c>
      <c r="B143" s="326" t="s">
        <v>148</v>
      </c>
      <c r="C143" s="327">
        <v>0</v>
      </c>
      <c r="D143" s="327">
        <v>0</v>
      </c>
      <c r="E143" s="327">
        <v>0</v>
      </c>
      <c r="F143" s="328">
        <v>69940</v>
      </c>
      <c r="G143" s="328">
        <v>0</v>
      </c>
      <c r="H143" s="577">
        <f t="shared" si="26"/>
        <v>69940</v>
      </c>
      <c r="I143" s="578" t="s">
        <v>11</v>
      </c>
      <c r="J143" s="328">
        <f t="shared" si="27"/>
        <v>-69940</v>
      </c>
      <c r="L143" s="608"/>
    </row>
    <row r="144" spans="1:12" ht="16.5" customHeight="1">
      <c r="A144" s="325">
        <v>521</v>
      </c>
      <c r="B144" s="326" t="s">
        <v>51</v>
      </c>
      <c r="C144" s="327">
        <v>0</v>
      </c>
      <c r="D144" s="327">
        <v>0</v>
      </c>
      <c r="E144" s="327">
        <v>0</v>
      </c>
      <c r="F144" s="328">
        <v>81389</v>
      </c>
      <c r="G144" s="328">
        <v>0</v>
      </c>
      <c r="H144" s="577">
        <f t="shared" si="26"/>
        <v>81389</v>
      </c>
      <c r="I144" s="578" t="s">
        <v>11</v>
      </c>
      <c r="J144" s="328">
        <f t="shared" si="27"/>
        <v>-81389</v>
      </c>
      <c r="L144" s="608"/>
    </row>
    <row r="145" spans="1:13" ht="16.5" customHeight="1">
      <c r="A145" s="325">
        <v>521</v>
      </c>
      <c r="B145" s="326" t="s">
        <v>126</v>
      </c>
      <c r="C145" s="327">
        <v>0</v>
      </c>
      <c r="D145" s="327">
        <v>0</v>
      </c>
      <c r="E145" s="327">
        <v>0</v>
      </c>
      <c r="F145" s="328">
        <v>0</v>
      </c>
      <c r="G145" s="328">
        <v>0</v>
      </c>
      <c r="H145" s="577">
        <f t="shared" si="26"/>
        <v>0</v>
      </c>
      <c r="I145" s="578" t="s">
        <v>11</v>
      </c>
      <c r="J145" s="328">
        <f t="shared" si="27"/>
        <v>0</v>
      </c>
      <c r="L145" s="615" t="s">
        <v>153</v>
      </c>
      <c r="M145" s="616">
        <v>272338</v>
      </c>
    </row>
    <row r="146" spans="1:13" ht="16.5" customHeight="1">
      <c r="A146" s="325">
        <v>521</v>
      </c>
      <c r="B146" s="326" t="s">
        <v>124</v>
      </c>
      <c r="C146" s="327">
        <v>0</v>
      </c>
      <c r="D146" s="327">
        <v>0</v>
      </c>
      <c r="E146" s="327">
        <v>0</v>
      </c>
      <c r="F146" s="328">
        <v>38436</v>
      </c>
      <c r="G146" s="328">
        <v>0</v>
      </c>
      <c r="H146" s="577">
        <f t="shared" si="26"/>
        <v>38436</v>
      </c>
      <c r="I146" s="578" t="s">
        <v>11</v>
      </c>
      <c r="J146" s="328">
        <f t="shared" si="27"/>
        <v>-38436</v>
      </c>
      <c r="L146" s="615" t="s">
        <v>154</v>
      </c>
      <c r="M146" s="616">
        <v>272338</v>
      </c>
    </row>
    <row r="147" spans="1:13" ht="16.5" customHeight="1">
      <c r="A147" s="325">
        <v>524</v>
      </c>
      <c r="B147" s="326" t="s">
        <v>87</v>
      </c>
      <c r="C147" s="327">
        <v>0</v>
      </c>
      <c r="D147" s="327">
        <v>0</v>
      </c>
      <c r="E147" s="327">
        <f>SUM(C147:D147)</f>
        <v>0</v>
      </c>
      <c r="F147" s="328">
        <v>7594.7</v>
      </c>
      <c r="G147" s="328">
        <v>0</v>
      </c>
      <c r="H147" s="577">
        <f t="shared" si="26"/>
        <v>7594.7</v>
      </c>
      <c r="I147" s="578" t="s">
        <v>11</v>
      </c>
      <c r="J147" s="328">
        <f t="shared" si="27"/>
        <v>-7594.7</v>
      </c>
      <c r="L147" s="615" t="s">
        <v>152</v>
      </c>
      <c r="M147" s="616">
        <f>M145-M146</f>
        <v>0</v>
      </c>
    </row>
    <row r="148" spans="1:10" ht="16.5" customHeight="1">
      <c r="A148" s="325">
        <v>524</v>
      </c>
      <c r="B148" s="326" t="s">
        <v>102</v>
      </c>
      <c r="C148" s="327">
        <v>0</v>
      </c>
      <c r="D148" s="327">
        <v>0</v>
      </c>
      <c r="E148" s="327">
        <f>SUM(C148:D148)</f>
        <v>0</v>
      </c>
      <c r="F148" s="328">
        <v>20184.47</v>
      </c>
      <c r="G148" s="328">
        <v>0</v>
      </c>
      <c r="H148" s="577">
        <f t="shared" si="26"/>
        <v>20184.47</v>
      </c>
      <c r="I148" s="578" t="s">
        <v>11</v>
      </c>
      <c r="J148" s="328">
        <f t="shared" si="27"/>
        <v>-20184.47</v>
      </c>
    </row>
    <row r="149" spans="1:10" ht="16.5" customHeight="1">
      <c r="A149" s="325">
        <v>525</v>
      </c>
      <c r="B149" s="326" t="s">
        <v>96</v>
      </c>
      <c r="C149" s="327">
        <v>0</v>
      </c>
      <c r="D149" s="327">
        <v>0</v>
      </c>
      <c r="E149" s="327">
        <v>0</v>
      </c>
      <c r="F149" s="328">
        <v>512.51</v>
      </c>
      <c r="G149" s="328">
        <v>0</v>
      </c>
      <c r="H149" s="577">
        <f t="shared" si="26"/>
        <v>512.51</v>
      </c>
      <c r="I149" s="578" t="s">
        <v>11</v>
      </c>
      <c r="J149" s="328">
        <f t="shared" si="27"/>
        <v>-512.51</v>
      </c>
    </row>
    <row r="150" spans="1:10" ht="16.5" customHeight="1">
      <c r="A150" s="325">
        <v>527</v>
      </c>
      <c r="B150" s="326" t="s">
        <v>53</v>
      </c>
      <c r="C150" s="327">
        <v>0</v>
      </c>
      <c r="D150" s="327">
        <v>0</v>
      </c>
      <c r="E150" s="327">
        <f>SUM(C150:D150)</f>
        <v>0</v>
      </c>
      <c r="F150" s="328">
        <v>1356.88</v>
      </c>
      <c r="G150" s="328">
        <v>0</v>
      </c>
      <c r="H150" s="577">
        <f t="shared" si="26"/>
        <v>1356.88</v>
      </c>
      <c r="I150" s="578" t="s">
        <v>11</v>
      </c>
      <c r="J150" s="328">
        <f t="shared" si="27"/>
        <v>-1356.88</v>
      </c>
    </row>
    <row r="151" spans="1:10" ht="16.5" customHeight="1">
      <c r="A151" s="325">
        <v>527</v>
      </c>
      <c r="B151" s="326" t="s">
        <v>149</v>
      </c>
      <c r="C151" s="327">
        <v>0</v>
      </c>
      <c r="D151" s="327">
        <v>0</v>
      </c>
      <c r="E151" s="327">
        <f>SUM(C151:D151)</f>
        <v>0</v>
      </c>
      <c r="F151" s="328">
        <v>0</v>
      </c>
      <c r="G151" s="328">
        <v>0</v>
      </c>
      <c r="H151" s="577">
        <f t="shared" si="26"/>
        <v>0</v>
      </c>
      <c r="I151" s="578" t="s">
        <v>11</v>
      </c>
      <c r="J151" s="328">
        <f t="shared" si="27"/>
        <v>0</v>
      </c>
    </row>
    <row r="152" spans="1:10" ht="16.5" customHeight="1">
      <c r="A152" s="698" t="s">
        <v>57</v>
      </c>
      <c r="B152" s="699"/>
      <c r="C152" s="547">
        <f>SUM(C142:C151)</f>
        <v>0</v>
      </c>
      <c r="D152" s="547">
        <f>SUM(D142:D151)</f>
        <v>0</v>
      </c>
      <c r="E152" s="547">
        <f>SUM(C152:D152)</f>
        <v>0</v>
      </c>
      <c r="F152" s="548">
        <f>SUM(F142:F151)</f>
        <v>224908.22000000003</v>
      </c>
      <c r="G152" s="575">
        <f>SUM(G142:G151)</f>
        <v>0</v>
      </c>
      <c r="H152" s="549">
        <f t="shared" si="26"/>
        <v>224908.22000000003</v>
      </c>
      <c r="I152" s="548">
        <f>(D152-G152)</f>
        <v>0</v>
      </c>
      <c r="J152" s="548">
        <f t="shared" si="27"/>
        <v>-224908.22000000003</v>
      </c>
    </row>
    <row r="153" spans="1:10" ht="16.5" customHeight="1" thickBot="1">
      <c r="A153" s="700" t="s">
        <v>58</v>
      </c>
      <c r="B153" s="701"/>
      <c r="C153" s="579">
        <f>C141-C152</f>
        <v>0</v>
      </c>
      <c r="D153" s="579">
        <f>D141</f>
        <v>0</v>
      </c>
      <c r="E153" s="579">
        <f>E141-E152</f>
        <v>0</v>
      </c>
      <c r="F153" s="580">
        <f>(F140-F152)</f>
        <v>-2.9103830456733704E-11</v>
      </c>
      <c r="G153" s="579">
        <f>G141</f>
        <v>0</v>
      </c>
      <c r="H153" s="75">
        <f t="shared" si="26"/>
        <v>-2.9103830456733704E-11</v>
      </c>
      <c r="I153" s="581"/>
      <c r="J153" s="580">
        <f>J141</f>
        <v>-224908.22</v>
      </c>
    </row>
    <row r="154" spans="1:10" ht="16.5" customHeight="1">
      <c r="A154" s="698"/>
      <c r="B154" s="699"/>
      <c r="C154" s="547"/>
      <c r="D154" s="547"/>
      <c r="E154" s="547"/>
      <c r="F154" s="548"/>
      <c r="G154" s="575"/>
      <c r="H154" s="549"/>
      <c r="I154" s="548"/>
      <c r="J154" s="548"/>
    </row>
    <row r="155" spans="1:10" ht="16.5" customHeight="1">
      <c r="A155" s="68"/>
      <c r="B155" s="68"/>
      <c r="C155" s="69"/>
      <c r="D155" s="69"/>
      <c r="E155" s="69"/>
      <c r="F155" s="65"/>
      <c r="G155" s="65"/>
      <c r="H155" s="65"/>
      <c r="I155" s="70"/>
      <c r="J155" s="65"/>
    </row>
    <row r="156" spans="1:10" ht="16.5" customHeight="1" thickBot="1">
      <c r="A156" s="108" t="s">
        <v>145</v>
      </c>
      <c r="B156"/>
      <c r="C156"/>
      <c r="D156" s="611"/>
      <c r="E156" s="611"/>
      <c r="F156" s="612"/>
      <c r="G156" s="611" t="s">
        <v>157</v>
      </c>
      <c r="H156" s="611"/>
      <c r="I156" s="613" t="s">
        <v>158</v>
      </c>
      <c r="J156"/>
    </row>
    <row r="157" spans="1:12" ht="16.5" customHeight="1">
      <c r="A157" s="544">
        <v>672</v>
      </c>
      <c r="B157" s="568" t="s">
        <v>9</v>
      </c>
      <c r="C157" s="569">
        <v>0</v>
      </c>
      <c r="D157" s="569">
        <v>0</v>
      </c>
      <c r="E157" s="569">
        <f aca="true" t="shared" si="28" ref="E157:E169">SUM(C157:D157)</f>
        <v>0</v>
      </c>
      <c r="F157" s="570">
        <v>76038.7</v>
      </c>
      <c r="G157" s="571">
        <v>0</v>
      </c>
      <c r="H157" s="572">
        <f aca="true" t="shared" si="29" ref="H157:H169">SUM(F157:G157)</f>
        <v>76038.7</v>
      </c>
      <c r="I157" s="573" t="s">
        <v>11</v>
      </c>
      <c r="J157" s="574">
        <f aca="true" t="shared" si="30" ref="J157:J169">(E157-H157)</f>
        <v>-76038.7</v>
      </c>
      <c r="L157" s="607"/>
    </row>
    <row r="158" spans="1:12" ht="16.5" customHeight="1">
      <c r="A158" s="698" t="s">
        <v>15</v>
      </c>
      <c r="B158" s="699"/>
      <c r="C158" s="547">
        <f>SUM(C157:C157)</f>
        <v>0</v>
      </c>
      <c r="D158" s="547">
        <f>SUM(D157:D157)</f>
        <v>0</v>
      </c>
      <c r="E158" s="547">
        <f t="shared" si="28"/>
        <v>0</v>
      </c>
      <c r="F158" s="548">
        <f>SUM(F157)</f>
        <v>76038.7</v>
      </c>
      <c r="G158" s="575">
        <f>SUM(G157:G157)</f>
        <v>0</v>
      </c>
      <c r="H158" s="549">
        <f t="shared" si="29"/>
        <v>76038.7</v>
      </c>
      <c r="I158" s="576" t="s">
        <v>11</v>
      </c>
      <c r="J158" s="550">
        <f t="shared" si="30"/>
        <v>-76038.7</v>
      </c>
      <c r="L158" s="610"/>
    </row>
    <row r="159" spans="1:12" ht="16.5" customHeight="1">
      <c r="A159" s="325">
        <v>501</v>
      </c>
      <c r="B159" s="326" t="s">
        <v>168</v>
      </c>
      <c r="C159" s="327">
        <v>0</v>
      </c>
      <c r="D159" s="327">
        <v>0</v>
      </c>
      <c r="E159" s="327">
        <v>0</v>
      </c>
      <c r="F159" s="328">
        <v>4871.9</v>
      </c>
      <c r="G159" s="328">
        <v>0</v>
      </c>
      <c r="H159" s="577">
        <f t="shared" si="29"/>
        <v>4871.9</v>
      </c>
      <c r="I159" s="578" t="s">
        <v>11</v>
      </c>
      <c r="J159" s="328">
        <f t="shared" si="30"/>
        <v>-4871.9</v>
      </c>
      <c r="L159" s="608"/>
    </row>
    <row r="160" spans="1:12" ht="16.5" customHeight="1">
      <c r="A160" s="325">
        <v>518</v>
      </c>
      <c r="B160" s="326" t="s">
        <v>148</v>
      </c>
      <c r="C160" s="327">
        <v>0</v>
      </c>
      <c r="D160" s="327">
        <v>0</v>
      </c>
      <c r="E160" s="327">
        <v>0</v>
      </c>
      <c r="F160" s="328">
        <v>0</v>
      </c>
      <c r="G160" s="328">
        <v>0</v>
      </c>
      <c r="H160" s="577">
        <f>SUM(F160:G160)</f>
        <v>0</v>
      </c>
      <c r="I160" s="578" t="s">
        <v>11</v>
      </c>
      <c r="J160" s="328">
        <f>(E160-H160)</f>
        <v>0</v>
      </c>
      <c r="L160" s="608"/>
    </row>
    <row r="161" spans="1:12" ht="16.5" customHeight="1">
      <c r="A161" s="325">
        <v>521</v>
      </c>
      <c r="B161" s="326" t="s">
        <v>51</v>
      </c>
      <c r="C161" s="327">
        <v>0</v>
      </c>
      <c r="D161" s="327">
        <v>0</v>
      </c>
      <c r="E161" s="327">
        <v>0</v>
      </c>
      <c r="F161" s="328">
        <v>6600</v>
      </c>
      <c r="G161" s="328">
        <v>0</v>
      </c>
      <c r="H161" s="577">
        <f>SUM(F161:G161)</f>
        <v>6600</v>
      </c>
      <c r="I161" s="578" t="s">
        <v>11</v>
      </c>
      <c r="J161" s="328">
        <f>(E161-H161)</f>
        <v>-6600</v>
      </c>
      <c r="L161" s="608"/>
    </row>
    <row r="162" spans="1:13" ht="16.5" customHeight="1">
      <c r="A162" s="325">
        <v>521</v>
      </c>
      <c r="B162" s="326" t="s">
        <v>126</v>
      </c>
      <c r="C162" s="327">
        <v>0</v>
      </c>
      <c r="D162" s="327">
        <v>0</v>
      </c>
      <c r="E162" s="327">
        <v>0</v>
      </c>
      <c r="F162" s="328">
        <v>0</v>
      </c>
      <c r="G162" s="328">
        <v>0</v>
      </c>
      <c r="H162" s="577">
        <f t="shared" si="29"/>
        <v>0</v>
      </c>
      <c r="I162" s="578" t="s">
        <v>11</v>
      </c>
      <c r="J162" s="328">
        <f t="shared" si="30"/>
        <v>0</v>
      </c>
      <c r="L162" s="615" t="s">
        <v>153</v>
      </c>
      <c r="M162" s="616">
        <v>490065</v>
      </c>
    </row>
    <row r="163" spans="1:13" ht="16.5" customHeight="1">
      <c r="A163" s="325">
        <v>521</v>
      </c>
      <c r="B163" s="326" t="s">
        <v>124</v>
      </c>
      <c r="C163" s="327">
        <v>0</v>
      </c>
      <c r="D163" s="327">
        <v>0</v>
      </c>
      <c r="E163" s="327">
        <v>0</v>
      </c>
      <c r="F163" s="328">
        <v>7500</v>
      </c>
      <c r="G163" s="328">
        <v>0</v>
      </c>
      <c r="H163" s="577">
        <f t="shared" si="29"/>
        <v>7500</v>
      </c>
      <c r="I163" s="578" t="s">
        <v>11</v>
      </c>
      <c r="J163" s="328">
        <f t="shared" si="30"/>
        <v>-7500</v>
      </c>
      <c r="L163" s="660"/>
      <c r="M163" s="661"/>
    </row>
    <row r="164" spans="1:13" ht="16.5" customHeight="1">
      <c r="A164" s="325">
        <v>524</v>
      </c>
      <c r="B164" s="326" t="s">
        <v>87</v>
      </c>
      <c r="C164" s="327">
        <v>0</v>
      </c>
      <c r="D164" s="327">
        <v>0</v>
      </c>
      <c r="E164" s="327">
        <f t="shared" si="28"/>
        <v>0</v>
      </c>
      <c r="F164" s="328">
        <v>593.9</v>
      </c>
      <c r="G164" s="328">
        <v>0</v>
      </c>
      <c r="H164" s="577">
        <f t="shared" si="29"/>
        <v>593.9</v>
      </c>
      <c r="I164" s="578" t="s">
        <v>11</v>
      </c>
      <c r="J164" s="328">
        <f t="shared" si="30"/>
        <v>-593.9</v>
      </c>
      <c r="L164" s="660"/>
      <c r="M164" s="661"/>
    </row>
    <row r="165" spans="1:10" ht="16.5" customHeight="1">
      <c r="A165" s="325">
        <v>524</v>
      </c>
      <c r="B165" s="326" t="s">
        <v>102</v>
      </c>
      <c r="C165" s="327">
        <v>0</v>
      </c>
      <c r="D165" s="327">
        <v>0</v>
      </c>
      <c r="E165" s="327">
        <f t="shared" si="28"/>
        <v>0</v>
      </c>
      <c r="F165" s="328">
        <v>1636.8</v>
      </c>
      <c r="G165" s="328">
        <v>0</v>
      </c>
      <c r="H165" s="577">
        <f t="shared" si="29"/>
        <v>1636.8</v>
      </c>
      <c r="I165" s="578" t="s">
        <v>11</v>
      </c>
      <c r="J165" s="328">
        <f t="shared" si="30"/>
        <v>-1636.8</v>
      </c>
    </row>
    <row r="166" spans="1:10" ht="16.5" customHeight="1">
      <c r="A166" s="325">
        <v>525</v>
      </c>
      <c r="B166" s="326" t="s">
        <v>96</v>
      </c>
      <c r="C166" s="327">
        <v>0</v>
      </c>
      <c r="D166" s="327">
        <v>0</v>
      </c>
      <c r="E166" s="327">
        <v>0</v>
      </c>
      <c r="F166" s="328">
        <v>132</v>
      </c>
      <c r="G166" s="328">
        <v>0</v>
      </c>
      <c r="H166" s="577">
        <f t="shared" si="29"/>
        <v>132</v>
      </c>
      <c r="I166" s="578" t="s">
        <v>11</v>
      </c>
      <c r="J166" s="328">
        <f t="shared" si="30"/>
        <v>-132</v>
      </c>
    </row>
    <row r="167" spans="1:10" ht="16.5" customHeight="1">
      <c r="A167" s="325">
        <v>527</v>
      </c>
      <c r="B167" s="326" t="s">
        <v>53</v>
      </c>
      <c r="C167" s="327">
        <v>0</v>
      </c>
      <c r="D167" s="327">
        <v>0</v>
      </c>
      <c r="E167" s="327">
        <f>SUM(C167:D167)</f>
        <v>0</v>
      </c>
      <c r="F167" s="328">
        <v>54704.1</v>
      </c>
      <c r="G167" s="328">
        <v>0</v>
      </c>
      <c r="H167" s="577">
        <f>SUM(F167:G167)</f>
        <v>54704.1</v>
      </c>
      <c r="I167" s="578" t="s">
        <v>11</v>
      </c>
      <c r="J167" s="328">
        <f>(E167-H167)</f>
        <v>-54704.1</v>
      </c>
    </row>
    <row r="168" spans="1:10" ht="16.5" customHeight="1">
      <c r="A168" s="325">
        <v>527</v>
      </c>
      <c r="B168" s="326" t="s">
        <v>149</v>
      </c>
      <c r="C168" s="327">
        <v>0</v>
      </c>
      <c r="D168" s="327">
        <v>0</v>
      </c>
      <c r="E168" s="327">
        <f t="shared" si="28"/>
        <v>0</v>
      </c>
      <c r="F168" s="328">
        <v>0</v>
      </c>
      <c r="G168" s="328">
        <v>0</v>
      </c>
      <c r="H168" s="577">
        <f t="shared" si="29"/>
        <v>0</v>
      </c>
      <c r="I168" s="578" t="s">
        <v>11</v>
      </c>
      <c r="J168" s="328">
        <f t="shared" si="30"/>
        <v>0</v>
      </c>
    </row>
    <row r="169" spans="1:10" ht="16.5" customHeight="1">
      <c r="A169" s="698" t="s">
        <v>57</v>
      </c>
      <c r="B169" s="699"/>
      <c r="C169" s="547">
        <f>SUM(C159:C168)</f>
        <v>0</v>
      </c>
      <c r="D169" s="547">
        <f>SUM(D159:D168)</f>
        <v>0</v>
      </c>
      <c r="E169" s="547">
        <f t="shared" si="28"/>
        <v>0</v>
      </c>
      <c r="F169" s="548">
        <f>SUM(F159:F168)</f>
        <v>76038.7</v>
      </c>
      <c r="G169" s="575">
        <f>SUM(G159:G168)</f>
        <v>0</v>
      </c>
      <c r="H169" s="549">
        <f t="shared" si="29"/>
        <v>76038.7</v>
      </c>
      <c r="I169" s="548">
        <f>(D169-G169)</f>
        <v>0</v>
      </c>
      <c r="J169" s="548">
        <f t="shared" si="30"/>
        <v>-76038.7</v>
      </c>
    </row>
    <row r="170" spans="1:10" ht="16.5" customHeight="1" thickBot="1">
      <c r="A170" s="700" t="s">
        <v>58</v>
      </c>
      <c r="B170" s="701"/>
      <c r="C170" s="579">
        <f>C158-C169</f>
        <v>0</v>
      </c>
      <c r="D170" s="579">
        <f>D158</f>
        <v>0</v>
      </c>
      <c r="E170" s="579">
        <f>E158-E169</f>
        <v>0</v>
      </c>
      <c r="F170" s="580">
        <f>(F157-F169)</f>
        <v>0</v>
      </c>
      <c r="G170" s="579">
        <f>G158</f>
        <v>0</v>
      </c>
      <c r="H170" s="75">
        <f>SUM(F170:G170)</f>
        <v>0</v>
      </c>
      <c r="I170" s="581"/>
      <c r="J170" s="580">
        <f>J158</f>
        <v>-76038.7</v>
      </c>
    </row>
    <row r="171" spans="1:10" ht="16.5" customHeight="1">
      <c r="A171" s="729"/>
      <c r="B171" s="729"/>
      <c r="C171" s="535"/>
      <c r="D171" s="535"/>
      <c r="E171" s="535"/>
      <c r="F171" s="536"/>
      <c r="G171" s="536"/>
      <c r="H171" s="536"/>
      <c r="I171" s="537"/>
      <c r="J171" s="536"/>
    </row>
    <row r="172" spans="1:10" ht="16.5" customHeight="1">
      <c r="A172" s="714" t="s">
        <v>68</v>
      </c>
      <c r="B172" s="715"/>
      <c r="C172" s="715"/>
      <c r="D172" s="715"/>
      <c r="E172" s="715"/>
      <c r="F172" s="715"/>
      <c r="G172" s="715"/>
      <c r="H172" s="715"/>
      <c r="I172" s="715"/>
      <c r="J172" s="716"/>
    </row>
    <row r="173" spans="1:10" ht="16.5" customHeight="1">
      <c r="A173" s="706" t="s">
        <v>15</v>
      </c>
      <c r="B173" s="707"/>
      <c r="C173" s="472">
        <f>C102+C38+C158+C149+C133</f>
        <v>7873498</v>
      </c>
      <c r="D173" s="472">
        <f>D102+D38</f>
        <v>0</v>
      </c>
      <c r="E173" s="472">
        <f>E102+E38+E158+E133</f>
        <v>7836998</v>
      </c>
      <c r="F173" s="473">
        <f>F102+F38+F158+F133+F141</f>
        <v>8084826.31</v>
      </c>
      <c r="G173" s="473">
        <f>G102+G38</f>
        <v>0</v>
      </c>
      <c r="H173" s="474">
        <f>SUM(F173:G173)</f>
        <v>8084826.31</v>
      </c>
      <c r="I173" s="475">
        <f>(H173/E173)*100</f>
        <v>103.16228624787193</v>
      </c>
      <c r="J173" s="473">
        <f>(E173-H173)</f>
        <v>-247828.3099999996</v>
      </c>
    </row>
    <row r="174" spans="1:10" ht="16.5" customHeight="1">
      <c r="A174" s="712" t="s">
        <v>57</v>
      </c>
      <c r="B174" s="713"/>
      <c r="C174" s="313">
        <f>C128+C96+C169+C154+C136</f>
        <v>7878498</v>
      </c>
      <c r="D174" s="313">
        <f>D128+D96</f>
        <v>0</v>
      </c>
      <c r="E174" s="313">
        <f>E128+E96+E169+E136</f>
        <v>7878498</v>
      </c>
      <c r="F174" s="314">
        <f>F128+F96+F169+F154+F136+F152</f>
        <v>8030442.39</v>
      </c>
      <c r="G174" s="314">
        <f>+G128+G96</f>
        <v>0</v>
      </c>
      <c r="H174" s="316">
        <f>SUM(F174:G174)</f>
        <v>8030442.39</v>
      </c>
      <c r="I174" s="315">
        <f>(H174/E174)*100</f>
        <v>101.92859590749404</v>
      </c>
      <c r="J174" s="314">
        <f>(E174-H174)</f>
        <v>-151944.38999999966</v>
      </c>
    </row>
    <row r="175" spans="1:10" ht="16.5" customHeight="1" thickBot="1">
      <c r="A175" s="719" t="s">
        <v>58</v>
      </c>
      <c r="B175" s="720"/>
      <c r="C175" s="317">
        <f>(C173-C174)</f>
        <v>-5000</v>
      </c>
      <c r="D175" s="317">
        <f>(D173-D174)</f>
        <v>0</v>
      </c>
      <c r="E175" s="317">
        <f>SUM(C175:D175)</f>
        <v>-5000</v>
      </c>
      <c r="F175" s="318">
        <f>(F173-F174)</f>
        <v>54383.919999999925</v>
      </c>
      <c r="G175" s="319">
        <f>(G173-G174)</f>
        <v>0</v>
      </c>
      <c r="H175" s="320">
        <f>SUM(F175:G175)</f>
        <v>54383.919999999925</v>
      </c>
      <c r="I175" s="321"/>
      <c r="J175" s="318"/>
    </row>
    <row r="176" spans="1:10" ht="16.5" customHeight="1">
      <c r="A176" s="87"/>
      <c r="B176" s="87"/>
      <c r="C176" s="87"/>
      <c r="D176" s="87"/>
      <c r="E176" s="87"/>
      <c r="F176" s="87"/>
      <c r="G176" s="87"/>
      <c r="H176" s="87"/>
      <c r="I176" s="91"/>
      <c r="J176" s="87"/>
    </row>
    <row r="177" spans="1:10" ht="16.5" customHeight="1">
      <c r="A177" s="87"/>
      <c r="B177" s="87"/>
      <c r="C177" s="87"/>
      <c r="D177" s="87"/>
      <c r="E177" s="87"/>
      <c r="F177" s="87"/>
      <c r="G177" s="87"/>
      <c r="H177" s="87"/>
      <c r="I177" s="91"/>
      <c r="J177" s="87"/>
    </row>
    <row r="178" spans="1:10" ht="16.5" customHeight="1">
      <c r="A178" s="122" t="s">
        <v>71</v>
      </c>
      <c r="B178" s="87"/>
      <c r="C178" s="87"/>
      <c r="D178" s="87"/>
      <c r="E178" s="87"/>
      <c r="F178" s="87"/>
      <c r="G178" s="87"/>
      <c r="H178" s="87"/>
      <c r="I178" s="91"/>
      <c r="J178" s="87"/>
    </row>
    <row r="179" spans="1:10" ht="16.5" customHeight="1">
      <c r="A179" s="717" t="s">
        <v>61</v>
      </c>
      <c r="B179" s="718"/>
      <c r="C179" s="82">
        <v>0</v>
      </c>
      <c r="D179" s="82">
        <v>0</v>
      </c>
      <c r="E179" s="82">
        <f>SUM(C179:D179)</f>
        <v>0</v>
      </c>
      <c r="F179" s="84">
        <v>0</v>
      </c>
      <c r="G179" s="84">
        <v>0</v>
      </c>
      <c r="H179" s="83">
        <f>SUM(F179:G179)</f>
        <v>0</v>
      </c>
      <c r="I179" s="92" t="s">
        <v>11</v>
      </c>
      <c r="J179" s="83">
        <f>(E179-H179)</f>
        <v>0</v>
      </c>
    </row>
    <row r="180" spans="1:10" ht="16.5" customHeight="1">
      <c r="A180" s="717" t="s">
        <v>62</v>
      </c>
      <c r="B180" s="718"/>
      <c r="C180" s="82">
        <v>0</v>
      </c>
      <c r="D180" s="82">
        <v>0</v>
      </c>
      <c r="E180" s="82">
        <f>SUM(C180:D180)</f>
        <v>0</v>
      </c>
      <c r="F180" s="84">
        <v>0</v>
      </c>
      <c r="G180" s="84">
        <v>0</v>
      </c>
      <c r="H180" s="83">
        <f>SUM(F180:G180)</f>
        <v>0</v>
      </c>
      <c r="I180" s="92" t="s">
        <v>11</v>
      </c>
      <c r="J180" s="83">
        <f>(E180-H180)</f>
        <v>0</v>
      </c>
    </row>
    <row r="181" spans="1:30" ht="16.5" customHeight="1">
      <c r="A181" s="717" t="s">
        <v>63</v>
      </c>
      <c r="B181" s="718"/>
      <c r="C181" s="82">
        <f>SUM('stř.2020'!E179)</f>
        <v>0</v>
      </c>
      <c r="D181" s="82">
        <v>0</v>
      </c>
      <c r="E181" s="82">
        <f>SUM(C181:D181)</f>
        <v>0</v>
      </c>
      <c r="F181" s="84">
        <f>SUM('stř.2020'!J179)</f>
        <v>0</v>
      </c>
      <c r="G181" s="84">
        <v>0</v>
      </c>
      <c r="H181" s="83">
        <f>SUM(F181:G181)</f>
        <v>0</v>
      </c>
      <c r="I181" s="92" t="s">
        <v>11</v>
      </c>
      <c r="J181" s="83">
        <f>(E181-H181)</f>
        <v>0</v>
      </c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</row>
    <row r="182" spans="1:30" ht="16.5" customHeight="1">
      <c r="A182" s="87"/>
      <c r="B182" s="87"/>
      <c r="C182" s="87"/>
      <c r="D182" s="87"/>
      <c r="E182" s="87"/>
      <c r="F182" s="87"/>
      <c r="G182" s="87"/>
      <c r="H182" s="87"/>
      <c r="I182" s="91"/>
      <c r="J182" s="87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</row>
    <row r="183" spans="1:30" ht="16.5" customHeight="1">
      <c r="A183" s="80" t="s">
        <v>64</v>
      </c>
      <c r="B183" s="93"/>
      <c r="C183" s="93"/>
      <c r="D183" s="93"/>
      <c r="E183" s="93"/>
      <c r="F183" s="93"/>
      <c r="G183" s="93"/>
      <c r="H183" s="93"/>
      <c r="I183" s="94"/>
      <c r="J183" s="95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</row>
    <row r="184" spans="1:30" ht="16.5" customHeight="1">
      <c r="A184" s="96">
        <v>411</v>
      </c>
      <c r="B184" s="289" t="s">
        <v>65</v>
      </c>
      <c r="C184" s="289"/>
      <c r="D184" s="289"/>
      <c r="E184" s="289"/>
      <c r="F184" s="289"/>
      <c r="G184" s="289"/>
      <c r="H184" s="290"/>
      <c r="I184" s="291"/>
      <c r="J184" s="79">
        <v>10000</v>
      </c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</row>
    <row r="185" spans="1:30" ht="16.5" customHeight="1">
      <c r="A185" s="99">
        <v>412</v>
      </c>
      <c r="B185" s="97" t="s">
        <v>66</v>
      </c>
      <c r="C185" s="97"/>
      <c r="D185" s="97"/>
      <c r="E185" s="97"/>
      <c r="F185" s="97"/>
      <c r="G185" s="97"/>
      <c r="H185" s="90"/>
      <c r="I185" s="98"/>
      <c r="J185" s="79">
        <v>174392.85</v>
      </c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</row>
    <row r="186" spans="1:30" ht="16.5" customHeight="1">
      <c r="A186" s="99">
        <v>413</v>
      </c>
      <c r="B186" s="97" t="s">
        <v>103</v>
      </c>
      <c r="C186" s="97"/>
      <c r="D186" s="97"/>
      <c r="E186" s="97"/>
      <c r="F186" s="97"/>
      <c r="G186" s="97"/>
      <c r="H186" s="90"/>
      <c r="I186" s="98"/>
      <c r="J186" s="79">
        <v>120581.92</v>
      </c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</row>
    <row r="187" spans="1:30" ht="15.75" customHeight="1">
      <c r="A187" s="582">
        <v>414</v>
      </c>
      <c r="B187" s="582" t="s">
        <v>104</v>
      </c>
      <c r="C187" s="97"/>
      <c r="D187" s="97"/>
      <c r="E187" s="97"/>
      <c r="F187" s="97"/>
      <c r="G187" s="97"/>
      <c r="H187" s="90"/>
      <c r="I187" s="98"/>
      <c r="J187" s="79">
        <v>10000</v>
      </c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</row>
    <row r="188" spans="1:30" ht="15.75" customHeight="1">
      <c r="A188" s="582">
        <v>414</v>
      </c>
      <c r="B188" s="582" t="s">
        <v>169</v>
      </c>
      <c r="C188" s="97"/>
      <c r="D188" s="97"/>
      <c r="E188" s="97"/>
      <c r="F188" s="97"/>
      <c r="G188" s="97"/>
      <c r="H188" s="90"/>
      <c r="I188" s="98"/>
      <c r="J188" s="79">
        <v>272338</v>
      </c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</row>
    <row r="189" spans="1:30" ht="15.75" customHeight="1">
      <c r="A189" s="582">
        <v>414</v>
      </c>
      <c r="B189" s="582" t="s">
        <v>170</v>
      </c>
      <c r="C189" s="97"/>
      <c r="D189" s="97"/>
      <c r="E189" s="97"/>
      <c r="F189" s="97"/>
      <c r="G189" s="97"/>
      <c r="H189" s="90"/>
      <c r="I189" s="98"/>
      <c r="J189" s="79">
        <v>419026.3</v>
      </c>
      <c r="L189" s="300">
        <f>J186+J187+J189+J188</f>
        <v>821946.22</v>
      </c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</row>
    <row r="190" spans="1:30" ht="15.75" customHeight="1">
      <c r="A190" s="583">
        <v>416</v>
      </c>
      <c r="B190" s="583" t="s">
        <v>67</v>
      </c>
      <c r="C190" s="100"/>
      <c r="D190" s="100"/>
      <c r="E190" s="100"/>
      <c r="F190" s="100"/>
      <c r="G190" s="100"/>
      <c r="H190" s="101"/>
      <c r="I190" s="102"/>
      <c r="J190" s="84">
        <v>164351.49</v>
      </c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</row>
    <row r="191" spans="1:30" ht="15.75" customHeight="1">
      <c r="A191" s="274"/>
      <c r="B191" s="275"/>
      <c r="C191" s="81"/>
      <c r="D191" s="81"/>
      <c r="E191" s="81"/>
      <c r="F191" s="90"/>
      <c r="G191" s="90"/>
      <c r="H191" s="276"/>
      <c r="I191" s="273"/>
      <c r="J191" s="90"/>
      <c r="K191" s="61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</row>
    <row r="192" spans="1:30" ht="14.25" customHeight="1">
      <c r="A192" s="274"/>
      <c r="B192" s="275"/>
      <c r="C192" s="81"/>
      <c r="D192" s="81"/>
      <c r="E192" s="81"/>
      <c r="F192" s="90"/>
      <c r="G192" s="90"/>
      <c r="H192" s="276"/>
      <c r="I192" s="273"/>
      <c r="J192" s="90"/>
      <c r="K192" s="61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</row>
    <row r="193" spans="1:30" ht="18" customHeight="1">
      <c r="A193" s="274"/>
      <c r="B193" s="275"/>
      <c r="C193" s="81"/>
      <c r="D193" s="81"/>
      <c r="E193" s="81"/>
      <c r="F193" s="90"/>
      <c r="G193" s="90"/>
      <c r="H193" s="276"/>
      <c r="I193" s="273"/>
      <c r="J193" s="90"/>
      <c r="K193" s="61"/>
      <c r="L193" s="292"/>
      <c r="M193" s="292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</row>
    <row r="194" spans="1:30" ht="15" customHeight="1">
      <c r="A194" s="708"/>
      <c r="B194" s="709"/>
      <c r="C194" s="271"/>
      <c r="D194" s="271"/>
      <c r="E194" s="271"/>
      <c r="F194" s="272"/>
      <c r="G194" s="272"/>
      <c r="H194" s="272"/>
      <c r="I194" s="273"/>
      <c r="J194" s="272"/>
      <c r="K194" s="61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</row>
    <row r="195" spans="1:30" ht="17.25" customHeight="1">
      <c r="A195" s="710"/>
      <c r="B195" s="711"/>
      <c r="C195" s="134"/>
      <c r="D195" s="134"/>
      <c r="E195" s="134"/>
      <c r="F195" s="135"/>
      <c r="G195" s="135"/>
      <c r="H195" s="135"/>
      <c r="I195" s="136"/>
      <c r="J195" s="135"/>
      <c r="K195" s="61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</row>
    <row r="196" spans="1:30" ht="17.25" customHeight="1">
      <c r="A196" s="97"/>
      <c r="B196" s="97"/>
      <c r="C196" s="277"/>
      <c r="D196" s="277"/>
      <c r="E196" s="277"/>
      <c r="F196" s="90"/>
      <c r="G196" s="90"/>
      <c r="H196" s="276"/>
      <c r="I196" s="278"/>
      <c r="J196" s="90"/>
      <c r="K196" s="61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</row>
    <row r="197" spans="1:30" ht="17.25" customHeight="1">
      <c r="A197" s="279"/>
      <c r="B197" s="62"/>
      <c r="C197" s="62"/>
      <c r="D197" s="62"/>
      <c r="E197" s="62"/>
      <c r="F197" s="280"/>
      <c r="G197" s="62"/>
      <c r="H197" s="62"/>
      <c r="I197" s="281"/>
      <c r="J197" s="62"/>
      <c r="K197" s="61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</row>
    <row r="198" spans="1:30" ht="17.25" customHeight="1">
      <c r="A198" s="274"/>
      <c r="B198" s="282"/>
      <c r="C198" s="283"/>
      <c r="D198" s="283"/>
      <c r="E198" s="283"/>
      <c r="F198" s="276"/>
      <c r="G198" s="276"/>
      <c r="H198" s="276"/>
      <c r="I198" s="278"/>
      <c r="J198" s="90"/>
      <c r="K198" s="61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</row>
    <row r="199" spans="1:30" ht="17.25" customHeight="1">
      <c r="A199" s="708"/>
      <c r="B199" s="709"/>
      <c r="C199" s="271"/>
      <c r="D199" s="271"/>
      <c r="E199" s="271"/>
      <c r="F199" s="272"/>
      <c r="G199" s="272"/>
      <c r="H199" s="272"/>
      <c r="I199" s="273"/>
      <c r="J199" s="272"/>
      <c r="K199" s="61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</row>
    <row r="200" spans="1:30" ht="17.25" customHeight="1">
      <c r="A200" s="274"/>
      <c r="B200" s="275"/>
      <c r="C200" s="81"/>
      <c r="D200" s="81"/>
      <c r="E200" s="81"/>
      <c r="F200" s="90"/>
      <c r="G200" s="90"/>
      <c r="H200" s="276"/>
      <c r="I200" s="273"/>
      <c r="J200" s="90"/>
      <c r="K200" s="61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</row>
    <row r="201" spans="1:30" ht="17.25" customHeight="1">
      <c r="A201" s="274"/>
      <c r="B201" s="275"/>
      <c r="C201" s="81"/>
      <c r="D201" s="81"/>
      <c r="E201" s="81"/>
      <c r="F201" s="90"/>
      <c r="G201" s="90"/>
      <c r="H201" s="276"/>
      <c r="I201" s="273"/>
      <c r="J201" s="90"/>
      <c r="K201" s="61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</row>
    <row r="202" spans="1:30" ht="17.25" customHeight="1">
      <c r="A202" s="274"/>
      <c r="B202" s="275"/>
      <c r="C202" s="81"/>
      <c r="D202" s="81"/>
      <c r="E202" s="81"/>
      <c r="F202" s="90"/>
      <c r="G202" s="90"/>
      <c r="H202" s="276"/>
      <c r="I202" s="273"/>
      <c r="J202" s="90"/>
      <c r="K202" s="61"/>
      <c r="L202" s="292"/>
      <c r="M202" s="292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</row>
    <row r="203" spans="1:30" ht="17.25" customHeight="1">
      <c r="A203" s="708"/>
      <c r="B203" s="709"/>
      <c r="C203" s="271"/>
      <c r="D203" s="271"/>
      <c r="E203" s="271"/>
      <c r="F203" s="272"/>
      <c r="G203" s="272"/>
      <c r="H203" s="272"/>
      <c r="I203" s="273"/>
      <c r="J203" s="272"/>
      <c r="K203" s="61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</row>
    <row r="204" spans="1:30" ht="17.25" customHeight="1">
      <c r="A204" s="710"/>
      <c r="B204" s="711"/>
      <c r="C204" s="134"/>
      <c r="D204" s="134"/>
      <c r="E204" s="134"/>
      <c r="F204" s="135"/>
      <c r="G204" s="135"/>
      <c r="H204" s="135"/>
      <c r="I204" s="136"/>
      <c r="J204" s="135"/>
      <c r="K204" s="61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</row>
    <row r="205" spans="1:30" ht="17.25" customHeight="1">
      <c r="A205" s="97"/>
      <c r="B205" s="97"/>
      <c r="C205" s="277"/>
      <c r="D205" s="277"/>
      <c r="E205" s="277"/>
      <c r="F205" s="90"/>
      <c r="G205" s="90"/>
      <c r="H205" s="276"/>
      <c r="I205" s="278"/>
      <c r="J205" s="90"/>
      <c r="K205" s="61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</row>
    <row r="206" spans="1:30" ht="17.25" customHeight="1">
      <c r="A206" s="279"/>
      <c r="B206" s="62"/>
      <c r="C206" s="62"/>
      <c r="D206" s="62"/>
      <c r="E206" s="62"/>
      <c r="F206" s="280"/>
      <c r="G206" s="62"/>
      <c r="H206" s="62"/>
      <c r="I206" s="281"/>
      <c r="J206" s="62"/>
      <c r="K206" s="284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</row>
    <row r="207" spans="1:49" ht="15.75">
      <c r="A207" s="274"/>
      <c r="B207" s="282"/>
      <c r="C207" s="283"/>
      <c r="D207" s="283"/>
      <c r="E207" s="283"/>
      <c r="F207" s="276"/>
      <c r="G207" s="276"/>
      <c r="H207" s="276"/>
      <c r="I207" s="278"/>
      <c r="J207" s="90"/>
      <c r="K207" s="62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</row>
    <row r="208" spans="1:49" ht="15.75">
      <c r="A208" s="708"/>
      <c r="B208" s="709"/>
      <c r="C208" s="271"/>
      <c r="D208" s="271"/>
      <c r="E208" s="271"/>
      <c r="F208" s="272"/>
      <c r="G208" s="272"/>
      <c r="H208" s="272"/>
      <c r="I208" s="273"/>
      <c r="J208" s="272"/>
      <c r="K208" s="62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</row>
    <row r="209" spans="1:49" ht="15.75">
      <c r="A209" s="274"/>
      <c r="B209" s="275"/>
      <c r="C209" s="81"/>
      <c r="D209" s="81"/>
      <c r="E209" s="81"/>
      <c r="F209" s="90"/>
      <c r="G209" s="90"/>
      <c r="H209" s="276"/>
      <c r="I209" s="273"/>
      <c r="J209" s="90"/>
      <c r="K209" s="62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</row>
    <row r="210" spans="1:49" ht="15.75">
      <c r="A210" s="274"/>
      <c r="B210" s="275"/>
      <c r="C210" s="81"/>
      <c r="D210" s="81"/>
      <c r="E210" s="81"/>
      <c r="F210" s="90"/>
      <c r="G210" s="90"/>
      <c r="H210" s="276"/>
      <c r="I210" s="273"/>
      <c r="J210" s="90"/>
      <c r="K210" s="62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</row>
    <row r="211" spans="1:49" ht="15.75">
      <c r="A211" s="274"/>
      <c r="B211" s="275"/>
      <c r="C211" s="81"/>
      <c r="D211" s="81"/>
      <c r="E211" s="81"/>
      <c r="F211" s="90"/>
      <c r="G211" s="90"/>
      <c r="H211" s="276"/>
      <c r="I211" s="273"/>
      <c r="J211" s="90"/>
      <c r="K211" s="62"/>
      <c r="L211" s="292"/>
      <c r="M211" s="292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</row>
    <row r="212" spans="1:49" ht="15.75">
      <c r="A212" s="708"/>
      <c r="B212" s="709"/>
      <c r="C212" s="271"/>
      <c r="D212" s="271"/>
      <c r="E212" s="271"/>
      <c r="F212" s="272"/>
      <c r="G212" s="272"/>
      <c r="H212" s="272"/>
      <c r="I212" s="273"/>
      <c r="J212" s="272"/>
      <c r="K212" s="60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</row>
    <row r="213" spans="1:49" ht="15.75">
      <c r="A213" s="710"/>
      <c r="B213" s="711"/>
      <c r="C213" s="134"/>
      <c r="D213" s="134"/>
      <c r="E213" s="134"/>
      <c r="F213" s="135"/>
      <c r="G213" s="135"/>
      <c r="H213" s="135"/>
      <c r="I213" s="136"/>
      <c r="J213" s="135"/>
      <c r="K213" s="63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</row>
    <row r="214" spans="1:49" ht="15.75">
      <c r="A214" s="97"/>
      <c r="B214" s="97"/>
      <c r="C214" s="277"/>
      <c r="D214" s="277"/>
      <c r="E214" s="277"/>
      <c r="F214" s="90"/>
      <c r="G214" s="90"/>
      <c r="H214" s="276"/>
      <c r="I214" s="278"/>
      <c r="J214" s="90"/>
      <c r="K214" s="60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</row>
    <row r="215" spans="1:49" ht="15">
      <c r="A215" s="279"/>
      <c r="B215" s="62"/>
      <c r="C215" s="62"/>
      <c r="D215" s="62"/>
      <c r="E215" s="62"/>
      <c r="F215" s="280"/>
      <c r="G215" s="62"/>
      <c r="H215" s="62"/>
      <c r="I215" s="281"/>
      <c r="J215" s="62"/>
      <c r="K215" s="60"/>
      <c r="L215" s="59"/>
      <c r="M215" s="59"/>
      <c r="N215" s="293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</row>
    <row r="216" spans="1:49" ht="15.75">
      <c r="A216" s="274"/>
      <c r="B216" s="282"/>
      <c r="C216" s="283"/>
      <c r="D216" s="283"/>
      <c r="E216" s="283"/>
      <c r="F216" s="276"/>
      <c r="G216" s="276"/>
      <c r="H216" s="276"/>
      <c r="I216" s="278"/>
      <c r="J216" s="90"/>
      <c r="K216" s="64"/>
      <c r="L216" s="59"/>
      <c r="M216" s="59"/>
      <c r="N216" s="293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</row>
    <row r="217" spans="1:49" ht="15.75">
      <c r="A217" s="708"/>
      <c r="B217" s="709"/>
      <c r="C217" s="271"/>
      <c r="D217" s="271"/>
      <c r="E217" s="271"/>
      <c r="F217" s="272"/>
      <c r="G217" s="272"/>
      <c r="H217" s="272"/>
      <c r="I217" s="273"/>
      <c r="J217" s="272"/>
      <c r="K217" s="63"/>
      <c r="L217" s="59"/>
      <c r="M217" s="59"/>
      <c r="N217" s="293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</row>
    <row r="218" spans="1:49" ht="15.75">
      <c r="A218" s="274"/>
      <c r="B218" s="275"/>
      <c r="C218" s="81"/>
      <c r="D218" s="81"/>
      <c r="E218" s="81"/>
      <c r="F218" s="90"/>
      <c r="G218" s="90"/>
      <c r="H218" s="276"/>
      <c r="I218" s="273"/>
      <c r="J218" s="90"/>
      <c r="K218" s="65"/>
      <c r="L218" s="59"/>
      <c r="M218" s="59"/>
      <c r="N218" s="293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</row>
    <row r="219" spans="1:49" ht="15.75">
      <c r="A219" s="274"/>
      <c r="B219" s="275"/>
      <c r="C219" s="81"/>
      <c r="D219" s="81"/>
      <c r="E219" s="81"/>
      <c r="F219" s="90"/>
      <c r="G219" s="90"/>
      <c r="H219" s="276"/>
      <c r="I219" s="273"/>
      <c r="J219" s="90"/>
      <c r="K219" s="62"/>
      <c r="L219" s="59"/>
      <c r="M219" s="59"/>
      <c r="N219" s="293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</row>
    <row r="220" spans="1:49" ht="15.75">
      <c r="A220" s="274"/>
      <c r="B220" s="275"/>
      <c r="C220" s="81"/>
      <c r="D220" s="81"/>
      <c r="E220" s="81"/>
      <c r="F220" s="90"/>
      <c r="G220" s="90"/>
      <c r="H220" s="276"/>
      <c r="I220" s="273"/>
      <c r="J220" s="90"/>
      <c r="K220" s="62"/>
      <c r="L220" s="292"/>
      <c r="M220" s="292"/>
      <c r="N220" s="293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</row>
    <row r="221" spans="1:49" ht="15.75">
      <c r="A221" s="708"/>
      <c r="B221" s="709"/>
      <c r="C221" s="271"/>
      <c r="D221" s="271"/>
      <c r="E221" s="271"/>
      <c r="F221" s="272"/>
      <c r="G221" s="272"/>
      <c r="H221" s="272"/>
      <c r="I221" s="273"/>
      <c r="J221" s="272"/>
      <c r="K221" s="59"/>
      <c r="L221" s="59"/>
      <c r="M221" s="59"/>
      <c r="N221" s="293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</row>
    <row r="222" spans="1:49" ht="15.75">
      <c r="A222" s="710"/>
      <c r="B222" s="711"/>
      <c r="C222" s="134"/>
      <c r="D222" s="134"/>
      <c r="E222" s="134"/>
      <c r="F222" s="135"/>
      <c r="G222" s="135"/>
      <c r="H222" s="135"/>
      <c r="I222" s="136"/>
      <c r="J222" s="135"/>
      <c r="K222" s="66"/>
      <c r="L222" s="59"/>
      <c r="M222" s="59"/>
      <c r="N222" s="293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</row>
    <row r="223" spans="1:49" ht="15.75">
      <c r="A223" s="132"/>
      <c r="B223" s="133"/>
      <c r="C223" s="134"/>
      <c r="D223" s="134"/>
      <c r="E223" s="134"/>
      <c r="F223" s="135"/>
      <c r="G223" s="135"/>
      <c r="H223" s="135"/>
      <c r="I223" s="136"/>
      <c r="J223" s="135"/>
      <c r="K223" s="66"/>
      <c r="L223" s="59"/>
      <c r="M223" s="59"/>
      <c r="N223" s="293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</row>
    <row r="224" spans="1:49" ht="15.75">
      <c r="A224" s="279"/>
      <c r="B224" s="62"/>
      <c r="C224" s="62"/>
      <c r="D224" s="62"/>
      <c r="E224" s="62"/>
      <c r="F224" s="280"/>
      <c r="G224" s="62"/>
      <c r="H224" s="62"/>
      <c r="I224" s="281"/>
      <c r="J224" s="62"/>
      <c r="K224" s="66"/>
      <c r="L224" s="59"/>
      <c r="M224" s="59"/>
      <c r="N224" s="293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</row>
    <row r="225" spans="1:49" ht="15.75">
      <c r="A225" s="131"/>
      <c r="B225" s="285"/>
      <c r="C225" s="286"/>
      <c r="D225" s="286"/>
      <c r="E225" s="286"/>
      <c r="F225" s="287"/>
      <c r="G225" s="287"/>
      <c r="H225" s="287"/>
      <c r="I225" s="288"/>
      <c r="J225" s="60"/>
      <c r="K225" s="66"/>
      <c r="L225" s="59"/>
      <c r="M225" s="59"/>
      <c r="N225" s="293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</row>
    <row r="226" spans="1:49" ht="15.75">
      <c r="A226" s="727"/>
      <c r="B226" s="727"/>
      <c r="C226" s="294"/>
      <c r="D226" s="294"/>
      <c r="E226" s="294"/>
      <c r="F226" s="115"/>
      <c r="G226" s="115"/>
      <c r="H226" s="115"/>
      <c r="I226" s="295"/>
      <c r="J226" s="115"/>
      <c r="K226" s="66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</row>
    <row r="227" spans="1:49" ht="15.75">
      <c r="A227" s="109"/>
      <c r="B227" s="110"/>
      <c r="C227" s="167"/>
      <c r="D227" s="167"/>
      <c r="E227" s="167"/>
      <c r="F227" s="117"/>
      <c r="G227" s="117"/>
      <c r="H227" s="296"/>
      <c r="I227" s="295"/>
      <c r="J227" s="117"/>
      <c r="K227" s="66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</row>
    <row r="228" spans="1:49" ht="15.75">
      <c r="A228" s="727"/>
      <c r="B228" s="727"/>
      <c r="C228" s="294"/>
      <c r="D228" s="294"/>
      <c r="E228" s="294"/>
      <c r="F228" s="115"/>
      <c r="G228" s="115"/>
      <c r="H228" s="115"/>
      <c r="I228" s="295"/>
      <c r="J228" s="115"/>
      <c r="K228" s="66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</row>
    <row r="229" spans="1:49" ht="15.75">
      <c r="A229" s="728"/>
      <c r="B229" s="728"/>
      <c r="C229" s="297"/>
      <c r="D229" s="297"/>
      <c r="E229" s="297"/>
      <c r="F229" s="121"/>
      <c r="G229" s="121"/>
      <c r="H229" s="121"/>
      <c r="I229" s="298"/>
      <c r="J229" s="121"/>
      <c r="K229" s="66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</row>
    <row r="230" spans="1:49" ht="15.75">
      <c r="A230" s="114"/>
      <c r="B230" s="114"/>
      <c r="C230" s="297"/>
      <c r="D230" s="297"/>
      <c r="E230" s="297"/>
      <c r="F230" s="121"/>
      <c r="G230" s="121"/>
      <c r="H230" s="121"/>
      <c r="I230" s="298"/>
      <c r="J230" s="121"/>
      <c r="K230" s="66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</row>
    <row r="231" spans="1:49" ht="15.75">
      <c r="A231" s="299"/>
      <c r="B231" s="59"/>
      <c r="C231" s="59"/>
      <c r="D231" s="59"/>
      <c r="E231" s="59"/>
      <c r="F231" s="300"/>
      <c r="G231" s="59"/>
      <c r="H231" s="59"/>
      <c r="I231" s="301"/>
      <c r="J231" s="59"/>
      <c r="K231" s="66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</row>
    <row r="232" spans="1:49" ht="15.75">
      <c r="A232" s="109"/>
      <c r="B232" s="302"/>
      <c r="C232" s="303"/>
      <c r="D232" s="303"/>
      <c r="E232" s="303"/>
      <c r="F232" s="296"/>
      <c r="G232" s="296"/>
      <c r="H232" s="296"/>
      <c r="I232" s="304"/>
      <c r="J232" s="117"/>
      <c r="K232" s="66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</row>
    <row r="233" spans="1:49" ht="15.75">
      <c r="A233" s="727"/>
      <c r="B233" s="727"/>
      <c r="C233" s="294"/>
      <c r="D233" s="294"/>
      <c r="E233" s="294"/>
      <c r="F233" s="115"/>
      <c r="G233" s="115"/>
      <c r="H233" s="115"/>
      <c r="I233" s="295"/>
      <c r="J233" s="115"/>
      <c r="K233" s="66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</row>
    <row r="234" spans="1:49" ht="15.75">
      <c r="A234" s="109"/>
      <c r="B234" s="110"/>
      <c r="C234" s="167"/>
      <c r="D234" s="167"/>
      <c r="E234" s="167"/>
      <c r="F234" s="117"/>
      <c r="G234" s="117"/>
      <c r="H234" s="296"/>
      <c r="I234" s="295"/>
      <c r="J234" s="117"/>
      <c r="K234" s="66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</row>
    <row r="235" spans="1:49" ht="15.75">
      <c r="A235" s="727"/>
      <c r="B235" s="727"/>
      <c r="C235" s="294"/>
      <c r="D235" s="294"/>
      <c r="E235" s="294"/>
      <c r="F235" s="115"/>
      <c r="G235" s="115"/>
      <c r="H235" s="115"/>
      <c r="I235" s="295"/>
      <c r="J235" s="115"/>
      <c r="K235" s="66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</row>
    <row r="236" spans="1:49" ht="15.75">
      <c r="A236" s="728"/>
      <c r="B236" s="728"/>
      <c r="C236" s="297"/>
      <c r="D236" s="297"/>
      <c r="E236" s="297"/>
      <c r="F236" s="121"/>
      <c r="G236" s="121"/>
      <c r="H236" s="121"/>
      <c r="I236" s="298"/>
      <c r="J236" s="121"/>
      <c r="K236" s="66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</row>
    <row r="237" spans="1:49" ht="15.75">
      <c r="A237" s="114"/>
      <c r="B237" s="114"/>
      <c r="C237" s="297"/>
      <c r="D237" s="297"/>
      <c r="E237" s="297"/>
      <c r="F237" s="121"/>
      <c r="G237" s="121"/>
      <c r="H237" s="121"/>
      <c r="I237" s="298"/>
      <c r="J237" s="121"/>
      <c r="K237" s="66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</row>
    <row r="238" spans="1:49" ht="15.75">
      <c r="A238" s="299"/>
      <c r="B238" s="59"/>
      <c r="C238" s="59"/>
      <c r="D238" s="59"/>
      <c r="E238" s="59"/>
      <c r="F238" s="300"/>
      <c r="G238" s="59"/>
      <c r="H238" s="59"/>
      <c r="I238" s="301"/>
      <c r="J238" s="59"/>
      <c r="K238" s="66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</row>
    <row r="239" spans="1:49" ht="15.75">
      <c r="A239" s="109"/>
      <c r="B239" s="302"/>
      <c r="C239" s="303"/>
      <c r="D239" s="303"/>
      <c r="E239" s="303"/>
      <c r="F239" s="296"/>
      <c r="G239" s="296"/>
      <c r="H239" s="296"/>
      <c r="I239" s="304"/>
      <c r="J239" s="117"/>
      <c r="K239" s="66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</row>
    <row r="240" spans="1:49" ht="15.75">
      <c r="A240" s="727"/>
      <c r="B240" s="727"/>
      <c r="C240" s="294"/>
      <c r="D240" s="294"/>
      <c r="E240" s="294"/>
      <c r="F240" s="115"/>
      <c r="G240" s="115"/>
      <c r="H240" s="115"/>
      <c r="I240" s="295"/>
      <c r="J240" s="115"/>
      <c r="K240" s="66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</row>
    <row r="241" spans="1:49" ht="15.75">
      <c r="A241" s="109"/>
      <c r="B241" s="113"/>
      <c r="C241" s="167"/>
      <c r="D241" s="294"/>
      <c r="E241" s="167"/>
      <c r="F241" s="117"/>
      <c r="G241" s="117"/>
      <c r="H241" s="296"/>
      <c r="I241" s="295"/>
      <c r="J241" s="117"/>
      <c r="K241" s="66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</row>
    <row r="242" spans="1:49" ht="15.75">
      <c r="A242" s="109"/>
      <c r="B242" s="110"/>
      <c r="C242" s="167"/>
      <c r="D242" s="167"/>
      <c r="E242" s="167"/>
      <c r="F242" s="117"/>
      <c r="G242" s="117"/>
      <c r="H242" s="296"/>
      <c r="I242" s="295"/>
      <c r="J242" s="117"/>
      <c r="K242" s="66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</row>
    <row r="243" spans="1:49" ht="15.75">
      <c r="A243" s="727"/>
      <c r="B243" s="727"/>
      <c r="C243" s="294"/>
      <c r="D243" s="294"/>
      <c r="E243" s="294"/>
      <c r="F243" s="115"/>
      <c r="G243" s="115"/>
      <c r="H243" s="115"/>
      <c r="I243" s="295"/>
      <c r="J243" s="115"/>
      <c r="K243" s="66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</row>
    <row r="244" spans="1:49" ht="15.75">
      <c r="A244" s="728"/>
      <c r="B244" s="728"/>
      <c r="C244" s="297"/>
      <c r="D244" s="297"/>
      <c r="E244" s="297"/>
      <c r="F244" s="121"/>
      <c r="G244" s="121"/>
      <c r="H244" s="121"/>
      <c r="I244" s="298"/>
      <c r="J244" s="121"/>
      <c r="K244" s="66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</row>
    <row r="245" spans="1:49" ht="15.75">
      <c r="A245" s="110"/>
      <c r="B245" s="110"/>
      <c r="C245" s="167"/>
      <c r="D245" s="167"/>
      <c r="E245" s="167"/>
      <c r="F245" s="117"/>
      <c r="G245" s="117"/>
      <c r="H245" s="296"/>
      <c r="I245" s="304"/>
      <c r="J245" s="117"/>
      <c r="K245" s="66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</row>
    <row r="246" spans="1:49" ht="15.75">
      <c r="A246" s="730"/>
      <c r="B246" s="730"/>
      <c r="C246" s="730"/>
      <c r="D246" s="730"/>
      <c r="E246" s="730"/>
      <c r="F246" s="730"/>
      <c r="G246" s="730"/>
      <c r="H246" s="730"/>
      <c r="I246" s="730"/>
      <c r="J246" s="730"/>
      <c r="K246" s="67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</row>
    <row r="247" spans="1:49" ht="15.75">
      <c r="A247" s="721"/>
      <c r="B247" s="722"/>
      <c r="C247" s="305"/>
      <c r="D247" s="305"/>
      <c r="E247" s="305"/>
      <c r="F247" s="66"/>
      <c r="G247" s="66"/>
      <c r="H247" s="66"/>
      <c r="I247" s="306"/>
      <c r="J247" s="66"/>
      <c r="K247" s="61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</row>
    <row r="248" spans="1:49" ht="15.75">
      <c r="A248" s="721"/>
      <c r="B248" s="722"/>
      <c r="C248" s="305"/>
      <c r="D248" s="305"/>
      <c r="E248" s="305"/>
      <c r="F248" s="66"/>
      <c r="G248" s="66"/>
      <c r="H248" s="66"/>
      <c r="I248" s="306"/>
      <c r="J248" s="66"/>
      <c r="K248" s="61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</row>
    <row r="249" spans="1:49" ht="15.75">
      <c r="A249" s="725"/>
      <c r="B249" s="726"/>
      <c r="C249" s="307"/>
      <c r="D249" s="307"/>
      <c r="E249" s="307"/>
      <c r="F249" s="308"/>
      <c r="G249" s="308"/>
      <c r="H249" s="308"/>
      <c r="I249" s="309"/>
      <c r="J249" s="308"/>
      <c r="K249" s="61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</row>
    <row r="250" spans="1:49" ht="15">
      <c r="A250" s="110"/>
      <c r="B250" s="110"/>
      <c r="C250" s="110"/>
      <c r="D250" s="110"/>
      <c r="E250" s="110"/>
      <c r="F250" s="110"/>
      <c r="G250" s="110"/>
      <c r="H250" s="110"/>
      <c r="I250" s="310"/>
      <c r="J250" s="110"/>
      <c r="K250" s="61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</row>
    <row r="251" spans="1:49" ht="15">
      <c r="A251" s="110"/>
      <c r="B251" s="110"/>
      <c r="C251" s="110"/>
      <c r="D251" s="110"/>
      <c r="E251" s="110"/>
      <c r="F251" s="110"/>
      <c r="G251" s="110"/>
      <c r="H251" s="110"/>
      <c r="I251" s="310"/>
      <c r="J251" s="110"/>
      <c r="K251" s="61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</row>
    <row r="252" spans="1:49" ht="15.75">
      <c r="A252" s="311"/>
      <c r="B252" s="110"/>
      <c r="C252" s="110"/>
      <c r="D252" s="110"/>
      <c r="E252" s="110"/>
      <c r="F252" s="110"/>
      <c r="G252" s="110"/>
      <c r="H252" s="110"/>
      <c r="I252" s="310"/>
      <c r="J252" s="110"/>
      <c r="K252" s="61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</row>
    <row r="253" spans="1:49" ht="15">
      <c r="A253" s="723"/>
      <c r="B253" s="724"/>
      <c r="C253" s="167"/>
      <c r="D253" s="167"/>
      <c r="E253" s="167"/>
      <c r="F253" s="117"/>
      <c r="G253" s="117"/>
      <c r="H253" s="117"/>
      <c r="I253" s="304"/>
      <c r="J253" s="117"/>
      <c r="K253" s="61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</row>
    <row r="254" spans="1:49" ht="15">
      <c r="A254" s="723"/>
      <c r="B254" s="724"/>
      <c r="C254" s="167"/>
      <c r="D254" s="167"/>
      <c r="E254" s="167"/>
      <c r="F254" s="117"/>
      <c r="G254" s="117"/>
      <c r="H254" s="117"/>
      <c r="I254" s="304"/>
      <c r="J254" s="117"/>
      <c r="K254" s="61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</row>
    <row r="255" spans="1:49" ht="15">
      <c r="A255" s="723"/>
      <c r="B255" s="724"/>
      <c r="C255" s="167"/>
      <c r="D255" s="167"/>
      <c r="E255" s="167"/>
      <c r="F255" s="117"/>
      <c r="G255" s="117"/>
      <c r="H255" s="117"/>
      <c r="I255" s="304"/>
      <c r="J255" s="117"/>
      <c r="K255" s="61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</row>
    <row r="256" spans="1:49" ht="15">
      <c r="A256" s="110"/>
      <c r="B256" s="110"/>
      <c r="C256" s="110"/>
      <c r="D256" s="110"/>
      <c r="E256" s="110"/>
      <c r="F256" s="110"/>
      <c r="G256" s="110"/>
      <c r="H256" s="110"/>
      <c r="I256" s="310"/>
      <c r="J256" s="110"/>
      <c r="K256" s="61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</row>
    <row r="257" spans="1:49" ht="15">
      <c r="A257" s="110"/>
      <c r="B257" s="110"/>
      <c r="C257" s="110"/>
      <c r="D257" s="110"/>
      <c r="E257" s="110"/>
      <c r="F257" s="110"/>
      <c r="G257" s="110"/>
      <c r="H257" s="110"/>
      <c r="I257" s="310"/>
      <c r="J257" s="110"/>
      <c r="K257" s="61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</row>
    <row r="258" spans="1:49" ht="15">
      <c r="A258" s="110"/>
      <c r="B258" s="110"/>
      <c r="C258" s="110"/>
      <c r="D258" s="110"/>
      <c r="E258" s="110"/>
      <c r="F258" s="110"/>
      <c r="G258" s="110"/>
      <c r="H258" s="117"/>
      <c r="I258" s="310"/>
      <c r="J258" s="117"/>
      <c r="K258" s="61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</row>
    <row r="259" spans="1:49" ht="15">
      <c r="A259" s="110"/>
      <c r="B259" s="110"/>
      <c r="C259" s="110"/>
      <c r="D259" s="110"/>
      <c r="E259" s="110"/>
      <c r="F259" s="110"/>
      <c r="G259" s="110"/>
      <c r="H259" s="117"/>
      <c r="I259" s="310"/>
      <c r="J259" s="117"/>
      <c r="K259" s="61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</row>
    <row r="260" spans="1:49" ht="15">
      <c r="A260" s="110"/>
      <c r="B260" s="110"/>
      <c r="C260" s="110"/>
      <c r="D260" s="110"/>
      <c r="E260" s="110"/>
      <c r="F260" s="110"/>
      <c r="G260" s="110"/>
      <c r="H260" s="117"/>
      <c r="I260" s="310"/>
      <c r="J260" s="117"/>
      <c r="K260" s="61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</row>
    <row r="261" spans="1:49" ht="15">
      <c r="A261" s="110"/>
      <c r="B261" s="110"/>
      <c r="C261" s="110"/>
      <c r="D261" s="110"/>
      <c r="E261" s="110"/>
      <c r="F261" s="110"/>
      <c r="G261" s="110"/>
      <c r="H261" s="117"/>
      <c r="I261" s="310"/>
      <c r="J261" s="117"/>
      <c r="K261" s="61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</row>
    <row r="262" spans="1:49" ht="12.75">
      <c r="A262" s="59"/>
      <c r="B262" s="59"/>
      <c r="C262" s="59"/>
      <c r="D262" s="59"/>
      <c r="E262" s="59"/>
      <c r="F262" s="59"/>
      <c r="G262" s="59"/>
      <c r="H262" s="59"/>
      <c r="I262" s="301"/>
      <c r="J262" s="59"/>
      <c r="K262" s="61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</row>
    <row r="263" spans="1:49" ht="12.75">
      <c r="A263" s="59"/>
      <c r="B263" s="59"/>
      <c r="C263" s="59"/>
      <c r="D263" s="59"/>
      <c r="E263" s="59"/>
      <c r="F263" s="59"/>
      <c r="G263" s="59"/>
      <c r="H263" s="59"/>
      <c r="I263" s="301"/>
      <c r="J263" s="59"/>
      <c r="K263" s="61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</row>
    <row r="264" spans="1:49" ht="12.75">
      <c r="A264" s="59"/>
      <c r="B264" s="59"/>
      <c r="C264" s="59"/>
      <c r="D264" s="59"/>
      <c r="E264" s="59"/>
      <c r="F264" s="59"/>
      <c r="G264" s="59"/>
      <c r="H264" s="59"/>
      <c r="I264" s="301"/>
      <c r="J264" s="59"/>
      <c r="K264" s="61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</row>
    <row r="265" spans="1:49" ht="12.75">
      <c r="A265" s="59"/>
      <c r="B265" s="59"/>
      <c r="C265" s="59"/>
      <c r="D265" s="59"/>
      <c r="E265" s="59"/>
      <c r="F265" s="59"/>
      <c r="G265" s="59"/>
      <c r="H265" s="59"/>
      <c r="I265" s="301"/>
      <c r="J265" s="59"/>
      <c r="K265" s="61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</row>
    <row r="266" spans="1:49" ht="12.75">
      <c r="A266" s="59"/>
      <c r="B266" s="59"/>
      <c r="C266" s="59"/>
      <c r="D266" s="59"/>
      <c r="E266" s="59"/>
      <c r="F266" s="59"/>
      <c r="G266" s="59"/>
      <c r="H266" s="59"/>
      <c r="I266" s="301"/>
      <c r="J266" s="59"/>
      <c r="K266" s="61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</row>
    <row r="267" spans="1:49" ht="12.75">
      <c r="A267" s="61"/>
      <c r="B267" s="61"/>
      <c r="C267" s="61"/>
      <c r="D267" s="61"/>
      <c r="E267" s="61"/>
      <c r="F267" s="61"/>
      <c r="G267" s="61"/>
      <c r="H267" s="61"/>
      <c r="I267" s="71"/>
      <c r="J267" s="61"/>
      <c r="K267" s="61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</row>
    <row r="268" spans="1:49" ht="12.75">
      <c r="A268" s="61"/>
      <c r="B268" s="61"/>
      <c r="C268" s="61"/>
      <c r="D268" s="61"/>
      <c r="E268" s="61"/>
      <c r="F268" s="61"/>
      <c r="G268" s="61"/>
      <c r="H268" s="61"/>
      <c r="I268" s="71"/>
      <c r="J268" s="61"/>
      <c r="K268" s="61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</row>
    <row r="269" spans="1:49" ht="12.75">
      <c r="A269" s="61"/>
      <c r="B269" s="61"/>
      <c r="C269" s="61"/>
      <c r="D269" s="61"/>
      <c r="E269" s="61"/>
      <c r="F269" s="61"/>
      <c r="G269" s="61"/>
      <c r="H269" s="61"/>
      <c r="I269" s="71"/>
      <c r="J269" s="61"/>
      <c r="K269" s="61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</row>
    <row r="270" spans="1:49" ht="12.75">
      <c r="A270" s="61"/>
      <c r="B270" s="61"/>
      <c r="C270" s="61"/>
      <c r="D270" s="61"/>
      <c r="E270" s="61"/>
      <c r="F270" s="61"/>
      <c r="G270" s="61"/>
      <c r="H270" s="61"/>
      <c r="I270" s="71"/>
      <c r="J270" s="61"/>
      <c r="K270" s="61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</row>
    <row r="271" spans="1:49" ht="12.75">
      <c r="A271" s="61"/>
      <c r="B271" s="61"/>
      <c r="C271" s="61"/>
      <c r="D271" s="61"/>
      <c r="E271" s="61"/>
      <c r="F271" s="61"/>
      <c r="G271" s="61"/>
      <c r="H271" s="61"/>
      <c r="I271" s="71"/>
      <c r="J271" s="61"/>
      <c r="K271" s="61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</row>
    <row r="272" spans="1:49" ht="12.75">
      <c r="A272" s="61"/>
      <c r="B272" s="61"/>
      <c r="C272" s="61"/>
      <c r="D272" s="61"/>
      <c r="E272" s="61"/>
      <c r="F272" s="61"/>
      <c r="G272" s="61"/>
      <c r="H272" s="61"/>
      <c r="I272" s="71"/>
      <c r="J272" s="61"/>
      <c r="K272" s="61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</row>
    <row r="273" spans="1:49" ht="12.75">
      <c r="A273" s="61"/>
      <c r="B273" s="61"/>
      <c r="C273" s="61"/>
      <c r="D273" s="61"/>
      <c r="E273" s="61"/>
      <c r="F273" s="61"/>
      <c r="G273" s="61"/>
      <c r="H273" s="61"/>
      <c r="I273" s="71"/>
      <c r="J273" s="61"/>
      <c r="K273" s="61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</row>
    <row r="274" spans="1:49" ht="12.75">
      <c r="A274" s="61"/>
      <c r="B274" s="61"/>
      <c r="C274" s="61"/>
      <c r="D274" s="61"/>
      <c r="E274" s="61"/>
      <c r="F274" s="61"/>
      <c r="G274" s="61"/>
      <c r="H274" s="61"/>
      <c r="I274" s="71"/>
      <c r="J274" s="61"/>
      <c r="K274" s="61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</row>
    <row r="275" spans="1:49" ht="12.75">
      <c r="A275" s="61"/>
      <c r="B275" s="61"/>
      <c r="C275" s="61"/>
      <c r="D275" s="61"/>
      <c r="E275" s="61"/>
      <c r="F275" s="61"/>
      <c r="G275" s="61"/>
      <c r="H275" s="61"/>
      <c r="I275" s="71"/>
      <c r="J275" s="61"/>
      <c r="K275" s="61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</row>
    <row r="276" spans="1:49" ht="12.75">
      <c r="A276" s="61"/>
      <c r="B276" s="61"/>
      <c r="C276" s="61"/>
      <c r="D276" s="61"/>
      <c r="E276" s="61"/>
      <c r="F276" s="61"/>
      <c r="G276" s="61"/>
      <c r="H276" s="61"/>
      <c r="I276" s="71"/>
      <c r="J276" s="61"/>
      <c r="K276" s="61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</row>
    <row r="277" spans="1:49" ht="12.75">
      <c r="A277" s="61"/>
      <c r="B277" s="61"/>
      <c r="C277" s="61"/>
      <c r="D277" s="61"/>
      <c r="E277" s="61"/>
      <c r="F277" s="61"/>
      <c r="G277" s="61"/>
      <c r="H277" s="61"/>
      <c r="I277" s="71"/>
      <c r="J277" s="61"/>
      <c r="K277" s="61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</row>
    <row r="278" spans="1:49" ht="12.75">
      <c r="A278" s="61"/>
      <c r="B278" s="61"/>
      <c r="C278" s="61"/>
      <c r="D278" s="61"/>
      <c r="E278" s="61"/>
      <c r="F278" s="61"/>
      <c r="G278" s="61"/>
      <c r="H278" s="61"/>
      <c r="I278" s="71"/>
      <c r="J278" s="61"/>
      <c r="K278" s="61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</row>
    <row r="279" spans="1:49" ht="12.75">
      <c r="A279" s="61"/>
      <c r="B279" s="61"/>
      <c r="C279" s="61"/>
      <c r="D279" s="61"/>
      <c r="E279" s="61"/>
      <c r="F279" s="61"/>
      <c r="G279" s="61"/>
      <c r="H279" s="61"/>
      <c r="I279" s="71"/>
      <c r="J279" s="61"/>
      <c r="K279" s="61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</row>
    <row r="280" spans="1:49" ht="12.75">
      <c r="A280" s="61"/>
      <c r="B280" s="61"/>
      <c r="C280" s="61"/>
      <c r="D280" s="61"/>
      <c r="E280" s="61"/>
      <c r="F280" s="61"/>
      <c r="G280" s="61"/>
      <c r="H280" s="61"/>
      <c r="I280" s="71"/>
      <c r="J280" s="61"/>
      <c r="K280" s="61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</row>
    <row r="281" spans="1:49" ht="12.75">
      <c r="A281" s="61"/>
      <c r="B281" s="61"/>
      <c r="C281" s="61"/>
      <c r="D281" s="61"/>
      <c r="E281" s="61"/>
      <c r="F281" s="61"/>
      <c r="G281" s="61"/>
      <c r="H281" s="61"/>
      <c r="I281" s="71"/>
      <c r="J281" s="61"/>
      <c r="K281" s="61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</row>
    <row r="282" spans="1:49" ht="12.75">
      <c r="A282" s="61"/>
      <c r="B282" s="61"/>
      <c r="C282" s="61"/>
      <c r="D282" s="61"/>
      <c r="E282" s="61"/>
      <c r="F282" s="61"/>
      <c r="G282" s="61"/>
      <c r="H282" s="61"/>
      <c r="I282" s="71"/>
      <c r="J282" s="61"/>
      <c r="K282" s="61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</row>
    <row r="283" spans="1:49" ht="12.75">
      <c r="A283" s="61"/>
      <c r="B283" s="61"/>
      <c r="C283" s="61"/>
      <c r="D283" s="61"/>
      <c r="E283" s="61"/>
      <c r="F283" s="61"/>
      <c r="G283" s="61"/>
      <c r="H283" s="61"/>
      <c r="I283" s="71"/>
      <c r="J283" s="61"/>
      <c r="K283" s="61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</row>
    <row r="284" spans="1:49" ht="12.75">
      <c r="A284" s="61"/>
      <c r="B284" s="61"/>
      <c r="C284" s="61"/>
      <c r="D284" s="61"/>
      <c r="E284" s="61"/>
      <c r="F284" s="61"/>
      <c r="G284" s="61"/>
      <c r="H284" s="61"/>
      <c r="I284" s="71"/>
      <c r="J284" s="61"/>
      <c r="K284" s="61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</row>
    <row r="285" spans="1:49" ht="12.75">
      <c r="A285" s="61"/>
      <c r="B285" s="61"/>
      <c r="C285" s="61"/>
      <c r="D285" s="61"/>
      <c r="E285" s="61"/>
      <c r="F285" s="61"/>
      <c r="G285" s="61"/>
      <c r="H285" s="61"/>
      <c r="I285" s="71"/>
      <c r="J285" s="61"/>
      <c r="K285" s="61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</row>
    <row r="286" spans="1:49" ht="12.75">
      <c r="A286" s="61"/>
      <c r="B286" s="61"/>
      <c r="C286" s="61"/>
      <c r="D286" s="61"/>
      <c r="E286" s="61"/>
      <c r="F286" s="61"/>
      <c r="G286" s="61"/>
      <c r="H286" s="61"/>
      <c r="I286" s="71"/>
      <c r="J286" s="61"/>
      <c r="K286" s="61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</row>
    <row r="287" spans="1:49" ht="12.75">
      <c r="A287" s="61"/>
      <c r="B287" s="61"/>
      <c r="C287" s="61"/>
      <c r="D287" s="61"/>
      <c r="E287" s="61"/>
      <c r="F287" s="61"/>
      <c r="G287" s="61"/>
      <c r="H287" s="61"/>
      <c r="I287" s="71"/>
      <c r="J287" s="61"/>
      <c r="K287" s="61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</row>
    <row r="288" spans="1:49" ht="12.75">
      <c r="A288" s="61"/>
      <c r="B288" s="61"/>
      <c r="C288" s="61"/>
      <c r="D288" s="61"/>
      <c r="E288" s="61"/>
      <c r="F288" s="61"/>
      <c r="G288" s="61"/>
      <c r="H288" s="61"/>
      <c r="I288" s="71"/>
      <c r="J288" s="61"/>
      <c r="K288" s="61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</row>
    <row r="289" spans="1:49" ht="12.75">
      <c r="A289" s="61"/>
      <c r="B289" s="61"/>
      <c r="C289" s="61"/>
      <c r="D289" s="61"/>
      <c r="E289" s="61"/>
      <c r="F289" s="61"/>
      <c r="G289" s="61"/>
      <c r="H289" s="61"/>
      <c r="I289" s="71"/>
      <c r="J289" s="61"/>
      <c r="K289" s="61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</row>
    <row r="290" spans="1:49" ht="12.75">
      <c r="A290" s="61"/>
      <c r="B290" s="61"/>
      <c r="C290" s="61"/>
      <c r="D290" s="61"/>
      <c r="E290" s="61"/>
      <c r="F290" s="61"/>
      <c r="G290" s="61"/>
      <c r="H290" s="61"/>
      <c r="I290" s="71"/>
      <c r="J290" s="61"/>
      <c r="K290" s="61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</row>
    <row r="291" spans="1:49" ht="12.75">
      <c r="A291" s="61"/>
      <c r="B291" s="61"/>
      <c r="C291" s="61"/>
      <c r="D291" s="61"/>
      <c r="E291" s="61"/>
      <c r="F291" s="61"/>
      <c r="G291" s="61"/>
      <c r="H291" s="61"/>
      <c r="I291" s="71"/>
      <c r="J291" s="61"/>
      <c r="K291" s="61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</row>
    <row r="292" spans="1:49" ht="12.75">
      <c r="A292" s="61"/>
      <c r="B292" s="61"/>
      <c r="C292" s="61"/>
      <c r="D292" s="61"/>
      <c r="E292" s="61"/>
      <c r="F292" s="61"/>
      <c r="G292" s="61"/>
      <c r="H292" s="61"/>
      <c r="I292" s="71"/>
      <c r="J292" s="61"/>
      <c r="K292" s="61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</row>
    <row r="293" spans="1:49" ht="12.75">
      <c r="A293" s="61"/>
      <c r="B293" s="61"/>
      <c r="C293" s="61"/>
      <c r="D293" s="61"/>
      <c r="E293" s="61"/>
      <c r="F293" s="61"/>
      <c r="G293" s="61"/>
      <c r="H293" s="61"/>
      <c r="I293" s="71"/>
      <c r="J293" s="61"/>
      <c r="K293" s="61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</row>
    <row r="294" spans="1:49" ht="12.75">
      <c r="A294" s="61"/>
      <c r="B294" s="61"/>
      <c r="C294" s="61"/>
      <c r="D294" s="61"/>
      <c r="E294" s="61"/>
      <c r="F294" s="61"/>
      <c r="G294" s="61"/>
      <c r="H294" s="61"/>
      <c r="I294" s="71"/>
      <c r="J294" s="61"/>
      <c r="K294" s="61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</row>
    <row r="295" spans="1:49" ht="12.75">
      <c r="A295" s="61"/>
      <c r="B295" s="61"/>
      <c r="C295" s="61"/>
      <c r="D295" s="61"/>
      <c r="E295" s="61"/>
      <c r="F295" s="61"/>
      <c r="G295" s="61"/>
      <c r="H295" s="61"/>
      <c r="I295" s="71"/>
      <c r="J295" s="61"/>
      <c r="K295" s="61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</row>
    <row r="296" spans="1:49" ht="12.75">
      <c r="A296" s="61"/>
      <c r="B296" s="61"/>
      <c r="C296" s="61"/>
      <c r="D296" s="61"/>
      <c r="E296" s="61"/>
      <c r="F296" s="61"/>
      <c r="G296" s="61"/>
      <c r="H296" s="61"/>
      <c r="I296" s="71"/>
      <c r="J296" s="61"/>
      <c r="K296" s="61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</row>
    <row r="297" spans="1:49" ht="12.75">
      <c r="A297" s="61"/>
      <c r="B297" s="61"/>
      <c r="C297" s="61"/>
      <c r="D297" s="61"/>
      <c r="E297" s="61"/>
      <c r="F297" s="61"/>
      <c r="G297" s="61"/>
      <c r="H297" s="61"/>
      <c r="I297" s="71"/>
      <c r="J297" s="61"/>
      <c r="K297" s="61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</row>
    <row r="298" spans="1:49" ht="12.75">
      <c r="A298" s="61"/>
      <c r="B298" s="61"/>
      <c r="C298" s="61"/>
      <c r="D298" s="61"/>
      <c r="E298" s="61"/>
      <c r="F298" s="61"/>
      <c r="G298" s="61"/>
      <c r="H298" s="61"/>
      <c r="I298" s="71"/>
      <c r="J298" s="61"/>
      <c r="K298" s="61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</row>
    <row r="299" spans="1:49" ht="12.75">
      <c r="A299" s="61"/>
      <c r="B299" s="61"/>
      <c r="C299" s="61"/>
      <c r="D299" s="61"/>
      <c r="E299" s="61"/>
      <c r="F299" s="61"/>
      <c r="G299" s="61"/>
      <c r="H299" s="61"/>
      <c r="I299" s="71"/>
      <c r="J299" s="61"/>
      <c r="K299" s="61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</row>
    <row r="300" spans="1:49" ht="12.75">
      <c r="A300" s="61"/>
      <c r="B300" s="61"/>
      <c r="C300" s="61"/>
      <c r="D300" s="61"/>
      <c r="E300" s="61"/>
      <c r="F300" s="61"/>
      <c r="G300" s="61"/>
      <c r="H300" s="61"/>
      <c r="I300" s="71"/>
      <c r="J300" s="61"/>
      <c r="K300" s="61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</row>
    <row r="301" spans="1:49" ht="12.75">
      <c r="A301" s="61"/>
      <c r="B301" s="61"/>
      <c r="C301" s="61"/>
      <c r="D301" s="61"/>
      <c r="E301" s="61"/>
      <c r="F301" s="61"/>
      <c r="G301" s="61"/>
      <c r="H301" s="61"/>
      <c r="I301" s="71"/>
      <c r="J301" s="61"/>
      <c r="K301" s="61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</row>
    <row r="302" spans="1:49" ht="12.75">
      <c r="A302" s="61"/>
      <c r="B302" s="61"/>
      <c r="C302" s="61"/>
      <c r="D302" s="61"/>
      <c r="E302" s="61"/>
      <c r="F302" s="61"/>
      <c r="G302" s="61"/>
      <c r="H302" s="61"/>
      <c r="I302" s="71"/>
      <c r="J302" s="61"/>
      <c r="K302" s="61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</row>
    <row r="303" spans="1:49" ht="12.75">
      <c r="A303" s="61"/>
      <c r="B303" s="61"/>
      <c r="C303" s="61"/>
      <c r="D303" s="61"/>
      <c r="E303" s="61"/>
      <c r="F303" s="61"/>
      <c r="G303" s="61"/>
      <c r="H303" s="61"/>
      <c r="I303" s="71"/>
      <c r="J303" s="61"/>
      <c r="K303" s="61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</row>
    <row r="304" spans="1:49" ht="12.75">
      <c r="A304" s="61"/>
      <c r="B304" s="61"/>
      <c r="C304" s="61"/>
      <c r="D304" s="61"/>
      <c r="E304" s="61"/>
      <c r="F304" s="61"/>
      <c r="G304" s="61"/>
      <c r="H304" s="61"/>
      <c r="I304" s="71"/>
      <c r="J304" s="61"/>
      <c r="K304" s="61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</row>
    <row r="305" spans="1:49" ht="12.75">
      <c r="A305" s="61"/>
      <c r="B305" s="61"/>
      <c r="C305" s="61"/>
      <c r="D305" s="61"/>
      <c r="E305" s="61"/>
      <c r="F305" s="61"/>
      <c r="G305" s="61"/>
      <c r="H305" s="61"/>
      <c r="I305" s="71"/>
      <c r="J305" s="61"/>
      <c r="K305" s="61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</row>
    <row r="306" spans="1:49" ht="12.75">
      <c r="A306" s="61"/>
      <c r="B306" s="61"/>
      <c r="C306" s="61"/>
      <c r="D306" s="61"/>
      <c r="E306" s="61"/>
      <c r="F306" s="61"/>
      <c r="G306" s="61"/>
      <c r="H306" s="61"/>
      <c r="I306" s="71"/>
      <c r="J306" s="61"/>
      <c r="K306" s="61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</row>
    <row r="307" spans="1:49" ht="12.75">
      <c r="A307" s="61"/>
      <c r="B307" s="61"/>
      <c r="C307" s="61"/>
      <c r="D307" s="61"/>
      <c r="E307" s="61"/>
      <c r="F307" s="61"/>
      <c r="G307" s="61"/>
      <c r="H307" s="61"/>
      <c r="I307" s="71"/>
      <c r="J307" s="61"/>
      <c r="K307" s="61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</row>
    <row r="308" spans="1:49" ht="12.75">
      <c r="A308" s="61"/>
      <c r="B308" s="61"/>
      <c r="C308" s="61"/>
      <c r="D308" s="61"/>
      <c r="E308" s="61"/>
      <c r="F308" s="61"/>
      <c r="G308" s="61"/>
      <c r="H308" s="61"/>
      <c r="I308" s="71"/>
      <c r="J308" s="61"/>
      <c r="K308" s="61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</row>
    <row r="309" spans="1:49" ht="12.75">
      <c r="A309" s="61"/>
      <c r="B309" s="61"/>
      <c r="C309" s="61"/>
      <c r="D309" s="61"/>
      <c r="E309" s="61"/>
      <c r="F309" s="61"/>
      <c r="G309" s="61"/>
      <c r="H309" s="61"/>
      <c r="I309" s="71"/>
      <c r="J309" s="61"/>
      <c r="K309" s="61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</row>
    <row r="310" spans="1:49" ht="12.75">
      <c r="A310" s="61"/>
      <c r="B310" s="61"/>
      <c r="C310" s="61"/>
      <c r="D310" s="61"/>
      <c r="E310" s="61"/>
      <c r="F310" s="61"/>
      <c r="G310" s="61"/>
      <c r="H310" s="61"/>
      <c r="I310" s="71"/>
      <c r="J310" s="61"/>
      <c r="K310" s="61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</row>
    <row r="311" spans="1:49" ht="12.75">
      <c r="A311" s="61"/>
      <c r="B311" s="61"/>
      <c r="C311" s="61"/>
      <c r="D311" s="61"/>
      <c r="E311" s="61"/>
      <c r="F311" s="61"/>
      <c r="G311" s="61"/>
      <c r="H311" s="61"/>
      <c r="I311" s="71"/>
      <c r="J311" s="61"/>
      <c r="K311" s="61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</row>
    <row r="312" spans="1:49" ht="12.75">
      <c r="A312" s="61"/>
      <c r="B312" s="61"/>
      <c r="C312" s="61"/>
      <c r="D312" s="61"/>
      <c r="E312" s="61"/>
      <c r="F312" s="61"/>
      <c r="G312" s="61"/>
      <c r="H312" s="61"/>
      <c r="I312" s="71"/>
      <c r="J312" s="61"/>
      <c r="K312" s="61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</row>
    <row r="313" spans="1:49" ht="12.75">
      <c r="A313" s="61"/>
      <c r="B313" s="61"/>
      <c r="C313" s="61"/>
      <c r="D313" s="61"/>
      <c r="E313" s="61"/>
      <c r="F313" s="61"/>
      <c r="G313" s="61"/>
      <c r="H313" s="61"/>
      <c r="I313" s="71"/>
      <c r="J313" s="61"/>
      <c r="K313" s="61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</row>
    <row r="314" spans="1:49" ht="12.75">
      <c r="A314" s="61"/>
      <c r="B314" s="61"/>
      <c r="C314" s="61"/>
      <c r="D314" s="61"/>
      <c r="E314" s="61"/>
      <c r="F314" s="61"/>
      <c r="G314" s="61"/>
      <c r="H314" s="61"/>
      <c r="I314" s="71"/>
      <c r="J314" s="61"/>
      <c r="K314" s="61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</row>
    <row r="315" spans="1:49" ht="12.75">
      <c r="A315" s="61"/>
      <c r="B315" s="61"/>
      <c r="C315" s="61"/>
      <c r="D315" s="61"/>
      <c r="E315" s="61"/>
      <c r="F315" s="61"/>
      <c r="G315" s="61"/>
      <c r="H315" s="61"/>
      <c r="I315" s="71"/>
      <c r="J315" s="61"/>
      <c r="K315" s="61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</row>
    <row r="316" spans="1:49" ht="12.75">
      <c r="A316" s="61"/>
      <c r="B316" s="61"/>
      <c r="C316" s="61"/>
      <c r="D316" s="61"/>
      <c r="E316" s="61"/>
      <c r="F316" s="61"/>
      <c r="G316" s="61"/>
      <c r="H316" s="61"/>
      <c r="I316" s="71"/>
      <c r="J316" s="61"/>
      <c r="K316" s="61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</row>
    <row r="317" spans="1:49" ht="12.75">
      <c r="A317" s="61"/>
      <c r="B317" s="61"/>
      <c r="C317" s="61"/>
      <c r="D317" s="61"/>
      <c r="E317" s="61"/>
      <c r="F317" s="61"/>
      <c r="G317" s="61"/>
      <c r="H317" s="61"/>
      <c r="I317" s="71"/>
      <c r="J317" s="61"/>
      <c r="K317" s="61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</row>
    <row r="318" spans="1:49" ht="12.75">
      <c r="A318" s="61"/>
      <c r="B318" s="61"/>
      <c r="C318" s="61"/>
      <c r="D318" s="61"/>
      <c r="E318" s="61"/>
      <c r="F318" s="61"/>
      <c r="G318" s="61"/>
      <c r="H318" s="61"/>
      <c r="I318" s="71"/>
      <c r="J318" s="61"/>
      <c r="K318" s="61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</row>
    <row r="319" spans="1:49" ht="12.75">
      <c r="A319" s="61"/>
      <c r="B319" s="61"/>
      <c r="C319" s="61"/>
      <c r="D319" s="61"/>
      <c r="E319" s="61"/>
      <c r="F319" s="61"/>
      <c r="G319" s="61"/>
      <c r="H319" s="61"/>
      <c r="I319" s="71"/>
      <c r="J319" s="61"/>
      <c r="K319" s="61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</row>
    <row r="320" spans="1:49" ht="12.75">
      <c r="A320" s="61"/>
      <c r="B320" s="61"/>
      <c r="C320" s="61"/>
      <c r="D320" s="61"/>
      <c r="E320" s="61"/>
      <c r="F320" s="61"/>
      <c r="G320" s="61"/>
      <c r="H320" s="61"/>
      <c r="I320" s="71"/>
      <c r="J320" s="61"/>
      <c r="K320" s="61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</row>
    <row r="321" spans="1:49" ht="12.75">
      <c r="A321" s="61"/>
      <c r="B321" s="61"/>
      <c r="C321" s="61"/>
      <c r="D321" s="61"/>
      <c r="E321" s="61"/>
      <c r="F321" s="61"/>
      <c r="G321" s="61"/>
      <c r="H321" s="61"/>
      <c r="I321" s="71"/>
      <c r="J321" s="61"/>
      <c r="K321" s="61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</row>
    <row r="322" spans="1:49" ht="12.75">
      <c r="A322" s="61"/>
      <c r="B322" s="61"/>
      <c r="C322" s="61"/>
      <c r="D322" s="61"/>
      <c r="E322" s="61"/>
      <c r="F322" s="61"/>
      <c r="G322" s="61"/>
      <c r="H322" s="61"/>
      <c r="I322" s="71"/>
      <c r="J322" s="61"/>
      <c r="K322" s="61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</row>
    <row r="323" spans="1:49" ht="12.75">
      <c r="A323" s="61"/>
      <c r="B323" s="61"/>
      <c r="C323" s="61"/>
      <c r="D323" s="61"/>
      <c r="E323" s="61"/>
      <c r="F323" s="61"/>
      <c r="G323" s="61"/>
      <c r="H323" s="61"/>
      <c r="I323" s="71"/>
      <c r="J323" s="61"/>
      <c r="K323" s="61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</row>
    <row r="324" spans="1:49" ht="12.75">
      <c r="A324" s="61"/>
      <c r="B324" s="61"/>
      <c r="C324" s="61"/>
      <c r="D324" s="61"/>
      <c r="E324" s="61"/>
      <c r="F324" s="61"/>
      <c r="G324" s="61"/>
      <c r="H324" s="61"/>
      <c r="I324" s="71"/>
      <c r="J324" s="61"/>
      <c r="K324" s="61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</row>
    <row r="325" spans="1:49" ht="12.75">
      <c r="A325" s="61"/>
      <c r="B325" s="61"/>
      <c r="C325" s="61"/>
      <c r="D325" s="61"/>
      <c r="E325" s="61"/>
      <c r="F325" s="61"/>
      <c r="G325" s="61"/>
      <c r="H325" s="61"/>
      <c r="I325" s="71"/>
      <c r="J325" s="61"/>
      <c r="K325" s="61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</row>
    <row r="326" spans="1:49" ht="12.75">
      <c r="A326" s="61"/>
      <c r="B326" s="61"/>
      <c r="C326" s="61"/>
      <c r="D326" s="61"/>
      <c r="E326" s="61"/>
      <c r="F326" s="61"/>
      <c r="G326" s="61"/>
      <c r="H326" s="61"/>
      <c r="I326" s="71"/>
      <c r="J326" s="61"/>
      <c r="K326" s="61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</row>
    <row r="327" spans="1:49" ht="12.75">
      <c r="A327" s="61"/>
      <c r="B327" s="61"/>
      <c r="C327" s="61"/>
      <c r="D327" s="61"/>
      <c r="E327" s="61"/>
      <c r="F327" s="61"/>
      <c r="G327" s="61"/>
      <c r="H327" s="61"/>
      <c r="I327" s="71"/>
      <c r="J327" s="61"/>
      <c r="K327" s="61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</row>
    <row r="328" spans="1:49" ht="12.75">
      <c r="A328" s="61"/>
      <c r="B328" s="61"/>
      <c r="C328" s="61"/>
      <c r="D328" s="61"/>
      <c r="E328" s="61"/>
      <c r="F328" s="61"/>
      <c r="G328" s="61"/>
      <c r="H328" s="61"/>
      <c r="I328" s="71"/>
      <c r="J328" s="61"/>
      <c r="K328" s="61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</row>
    <row r="329" spans="1:49" ht="12.75">
      <c r="A329" s="61"/>
      <c r="B329" s="61"/>
      <c r="C329" s="61"/>
      <c r="D329" s="61"/>
      <c r="E329" s="61"/>
      <c r="F329" s="61"/>
      <c r="G329" s="61"/>
      <c r="H329" s="61"/>
      <c r="I329" s="71"/>
      <c r="J329" s="61"/>
      <c r="K329" s="61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</row>
    <row r="330" spans="1:49" ht="12.75">
      <c r="A330" s="61"/>
      <c r="B330" s="61"/>
      <c r="C330" s="61"/>
      <c r="D330" s="61"/>
      <c r="E330" s="61"/>
      <c r="F330" s="61"/>
      <c r="G330" s="61"/>
      <c r="H330" s="61"/>
      <c r="I330" s="71"/>
      <c r="J330" s="61"/>
      <c r="K330" s="61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</row>
    <row r="331" spans="1:49" ht="12.75">
      <c r="A331" s="61"/>
      <c r="B331" s="61"/>
      <c r="C331" s="61"/>
      <c r="D331" s="61"/>
      <c r="E331" s="61"/>
      <c r="F331" s="61"/>
      <c r="G331" s="61"/>
      <c r="H331" s="61"/>
      <c r="I331" s="71"/>
      <c r="J331" s="61"/>
      <c r="K331" s="61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</row>
    <row r="332" spans="1:49" ht="12.75">
      <c r="A332" s="61"/>
      <c r="B332" s="61"/>
      <c r="C332" s="61"/>
      <c r="D332" s="61"/>
      <c r="E332" s="61"/>
      <c r="F332" s="61"/>
      <c r="G332" s="61"/>
      <c r="H332" s="61"/>
      <c r="I332" s="71"/>
      <c r="J332" s="61"/>
      <c r="K332" s="61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</row>
    <row r="333" spans="1:49" ht="12.75">
      <c r="A333" s="61"/>
      <c r="B333" s="61"/>
      <c r="C333" s="61"/>
      <c r="D333" s="61"/>
      <c r="E333" s="61"/>
      <c r="F333" s="61"/>
      <c r="G333" s="61"/>
      <c r="H333" s="61"/>
      <c r="I333" s="71"/>
      <c r="J333" s="61"/>
      <c r="K333" s="61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</row>
    <row r="334" spans="1:49" ht="12.75">
      <c r="A334" s="61"/>
      <c r="B334" s="61"/>
      <c r="C334" s="61"/>
      <c r="D334" s="61"/>
      <c r="E334" s="61"/>
      <c r="F334" s="61"/>
      <c r="G334" s="61"/>
      <c r="H334" s="61"/>
      <c r="I334" s="71"/>
      <c r="J334" s="61"/>
      <c r="K334" s="61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</row>
    <row r="335" spans="1:49" ht="12.75">
      <c r="A335" s="61"/>
      <c r="B335" s="61"/>
      <c r="C335" s="61"/>
      <c r="D335" s="61"/>
      <c r="E335" s="61"/>
      <c r="F335" s="61"/>
      <c r="G335" s="61"/>
      <c r="H335" s="61"/>
      <c r="I335" s="71"/>
      <c r="J335" s="61"/>
      <c r="K335" s="61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</row>
    <row r="336" spans="1:49" ht="12.75">
      <c r="A336" s="61"/>
      <c r="B336" s="61"/>
      <c r="C336" s="61"/>
      <c r="D336" s="61"/>
      <c r="E336" s="61"/>
      <c r="F336" s="61"/>
      <c r="G336" s="61"/>
      <c r="H336" s="61"/>
      <c r="I336" s="71"/>
      <c r="J336" s="61"/>
      <c r="K336" s="61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</row>
    <row r="337" spans="1:49" ht="12.75">
      <c r="A337" s="61"/>
      <c r="B337" s="61"/>
      <c r="C337" s="61"/>
      <c r="D337" s="61"/>
      <c r="E337" s="61"/>
      <c r="F337" s="61"/>
      <c r="G337" s="61"/>
      <c r="H337" s="61"/>
      <c r="I337" s="71"/>
      <c r="J337" s="61"/>
      <c r="K337" s="61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</row>
    <row r="338" spans="1:49" ht="12.75">
      <c r="A338" s="61"/>
      <c r="B338" s="61"/>
      <c r="C338" s="61"/>
      <c r="D338" s="61"/>
      <c r="E338" s="61"/>
      <c r="F338" s="61"/>
      <c r="G338" s="61"/>
      <c r="H338" s="61"/>
      <c r="I338" s="71"/>
      <c r="J338" s="61"/>
      <c r="K338" s="61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</row>
    <row r="339" spans="1:49" ht="12.75">
      <c r="A339" s="61"/>
      <c r="B339" s="61"/>
      <c r="C339" s="61"/>
      <c r="D339" s="61"/>
      <c r="E339" s="61"/>
      <c r="F339" s="61"/>
      <c r="G339" s="61"/>
      <c r="H339" s="61"/>
      <c r="I339" s="71"/>
      <c r="J339" s="61"/>
      <c r="K339" s="61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</row>
    <row r="340" spans="1:49" ht="12.75">
      <c r="A340" s="61"/>
      <c r="B340" s="61"/>
      <c r="C340" s="61"/>
      <c r="D340" s="61"/>
      <c r="E340" s="61"/>
      <c r="F340" s="61"/>
      <c r="G340" s="61"/>
      <c r="H340" s="61"/>
      <c r="I340" s="71"/>
      <c r="J340" s="61"/>
      <c r="K340" s="61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</row>
    <row r="341" spans="1:49" ht="12.75">
      <c r="A341" s="61"/>
      <c r="B341" s="61"/>
      <c r="C341" s="61"/>
      <c r="D341" s="61"/>
      <c r="E341" s="61"/>
      <c r="F341" s="61"/>
      <c r="G341" s="61"/>
      <c r="H341" s="61"/>
      <c r="I341" s="71"/>
      <c r="J341" s="61"/>
      <c r="K341" s="61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</row>
    <row r="342" spans="1:49" ht="12.75">
      <c r="A342" s="61"/>
      <c r="B342" s="61"/>
      <c r="C342" s="61"/>
      <c r="D342" s="61"/>
      <c r="E342" s="61"/>
      <c r="F342" s="61"/>
      <c r="G342" s="61"/>
      <c r="H342" s="61"/>
      <c r="I342" s="71"/>
      <c r="J342" s="61"/>
      <c r="K342" s="61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</row>
    <row r="343" spans="1:49" ht="12.75">
      <c r="A343" s="61"/>
      <c r="B343" s="61"/>
      <c r="C343" s="61"/>
      <c r="D343" s="61"/>
      <c r="E343" s="61"/>
      <c r="F343" s="61"/>
      <c r="G343" s="61"/>
      <c r="H343" s="61"/>
      <c r="I343" s="71"/>
      <c r="J343" s="61"/>
      <c r="K343" s="61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</row>
    <row r="344" spans="1:49" ht="12.75">
      <c r="A344" s="61"/>
      <c r="B344" s="61"/>
      <c r="C344" s="61"/>
      <c r="D344" s="61"/>
      <c r="E344" s="61"/>
      <c r="F344" s="61"/>
      <c r="G344" s="61"/>
      <c r="H344" s="61"/>
      <c r="I344" s="71"/>
      <c r="J344" s="61"/>
      <c r="K344" s="61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</row>
    <row r="345" spans="1:49" ht="12.75">
      <c r="A345" s="61"/>
      <c r="B345" s="61"/>
      <c r="C345" s="61"/>
      <c r="D345" s="61"/>
      <c r="E345" s="61"/>
      <c r="F345" s="61"/>
      <c r="G345" s="61"/>
      <c r="H345" s="61"/>
      <c r="I345" s="71"/>
      <c r="J345" s="61"/>
      <c r="K345" s="61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</row>
    <row r="346" spans="1:49" ht="12.75">
      <c r="A346" s="61"/>
      <c r="B346" s="61"/>
      <c r="C346" s="61"/>
      <c r="D346" s="61"/>
      <c r="E346" s="61"/>
      <c r="F346" s="61"/>
      <c r="G346" s="61"/>
      <c r="H346" s="61"/>
      <c r="I346" s="71"/>
      <c r="J346" s="61"/>
      <c r="K346" s="61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</row>
    <row r="347" spans="1:49" ht="12.75">
      <c r="A347" s="61"/>
      <c r="B347" s="61"/>
      <c r="C347" s="61"/>
      <c r="D347" s="61"/>
      <c r="E347" s="61"/>
      <c r="F347" s="61"/>
      <c r="G347" s="61"/>
      <c r="H347" s="61"/>
      <c r="I347" s="71"/>
      <c r="J347" s="61"/>
      <c r="K347" s="61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</row>
    <row r="348" spans="1:49" ht="12.75">
      <c r="A348" s="61"/>
      <c r="B348" s="61"/>
      <c r="C348" s="61"/>
      <c r="D348" s="61"/>
      <c r="E348" s="61"/>
      <c r="F348" s="61"/>
      <c r="G348" s="61"/>
      <c r="H348" s="61"/>
      <c r="I348" s="71"/>
      <c r="J348" s="61"/>
      <c r="K348" s="61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</row>
    <row r="349" spans="1:49" ht="12.75">
      <c r="A349" s="61"/>
      <c r="B349" s="61"/>
      <c r="C349" s="61"/>
      <c r="D349" s="61"/>
      <c r="E349" s="61"/>
      <c r="F349" s="61"/>
      <c r="G349" s="61"/>
      <c r="H349" s="61"/>
      <c r="I349" s="71"/>
      <c r="J349" s="61"/>
      <c r="K349" s="61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</row>
    <row r="350" spans="1:49" ht="12.75">
      <c r="A350" s="61"/>
      <c r="B350" s="61"/>
      <c r="C350" s="61"/>
      <c r="D350" s="61"/>
      <c r="E350" s="61"/>
      <c r="F350" s="61"/>
      <c r="G350" s="61"/>
      <c r="H350" s="61"/>
      <c r="I350" s="71"/>
      <c r="J350" s="61"/>
      <c r="K350" s="61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</row>
    <row r="351" spans="1:49" ht="12.75">
      <c r="A351" s="61"/>
      <c r="B351" s="61"/>
      <c r="C351" s="61"/>
      <c r="D351" s="61"/>
      <c r="E351" s="61"/>
      <c r="F351" s="61"/>
      <c r="G351" s="61"/>
      <c r="H351" s="61"/>
      <c r="I351" s="71"/>
      <c r="J351" s="61"/>
      <c r="K351" s="61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</row>
    <row r="352" spans="1:49" ht="12.75">
      <c r="A352" s="61"/>
      <c r="B352" s="61"/>
      <c r="C352" s="61"/>
      <c r="D352" s="61"/>
      <c r="E352" s="61"/>
      <c r="F352" s="61"/>
      <c r="G352" s="61"/>
      <c r="H352" s="61"/>
      <c r="I352" s="71"/>
      <c r="J352" s="61"/>
      <c r="K352" s="61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</row>
    <row r="353" spans="1:49" ht="12.75">
      <c r="A353" s="61"/>
      <c r="B353" s="61"/>
      <c r="C353" s="61"/>
      <c r="D353" s="61"/>
      <c r="E353" s="61"/>
      <c r="F353" s="61"/>
      <c r="G353" s="61"/>
      <c r="H353" s="61"/>
      <c r="I353" s="71"/>
      <c r="J353" s="61"/>
      <c r="K353" s="61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</row>
    <row r="354" spans="1:49" ht="12.75">
      <c r="A354" s="61"/>
      <c r="B354" s="61"/>
      <c r="C354" s="61"/>
      <c r="D354" s="61"/>
      <c r="E354" s="61"/>
      <c r="F354" s="61"/>
      <c r="G354" s="61"/>
      <c r="H354" s="61"/>
      <c r="I354" s="71"/>
      <c r="J354" s="61"/>
      <c r="K354" s="61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</row>
    <row r="355" spans="1:49" ht="12.75">
      <c r="A355" s="61"/>
      <c r="B355" s="61"/>
      <c r="C355" s="61"/>
      <c r="D355" s="61"/>
      <c r="E355" s="61"/>
      <c r="F355" s="61"/>
      <c r="G355" s="61"/>
      <c r="H355" s="61"/>
      <c r="I355" s="71"/>
      <c r="J355" s="61"/>
      <c r="K355" s="61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</row>
    <row r="356" spans="1:49" ht="12.75">
      <c r="A356" s="61"/>
      <c r="B356" s="61"/>
      <c r="C356" s="61"/>
      <c r="D356" s="61"/>
      <c r="E356" s="61"/>
      <c r="F356" s="61"/>
      <c r="G356" s="61"/>
      <c r="H356" s="61"/>
      <c r="I356" s="71"/>
      <c r="J356" s="61"/>
      <c r="K356" s="61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</row>
    <row r="357" spans="1:49" ht="12.75">
      <c r="A357" s="61"/>
      <c r="B357" s="61"/>
      <c r="C357" s="61"/>
      <c r="D357" s="61"/>
      <c r="E357" s="61"/>
      <c r="F357" s="61"/>
      <c r="G357" s="61"/>
      <c r="H357" s="61"/>
      <c r="I357" s="71"/>
      <c r="J357" s="61"/>
      <c r="K357" s="61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</row>
    <row r="358" spans="1:49" ht="12.75">
      <c r="A358" s="61"/>
      <c r="B358" s="61"/>
      <c r="C358" s="61"/>
      <c r="D358" s="61"/>
      <c r="E358" s="61"/>
      <c r="F358" s="61"/>
      <c r="G358" s="61"/>
      <c r="H358" s="61"/>
      <c r="I358" s="71"/>
      <c r="J358" s="61"/>
      <c r="K358" s="61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</row>
    <row r="359" spans="1:49" ht="12.75">
      <c r="A359" s="61"/>
      <c r="B359" s="61"/>
      <c r="C359" s="61"/>
      <c r="D359" s="61"/>
      <c r="E359" s="61"/>
      <c r="F359" s="61"/>
      <c r="G359" s="61"/>
      <c r="H359" s="61"/>
      <c r="I359" s="71"/>
      <c r="J359" s="61"/>
      <c r="K359" s="61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</row>
    <row r="360" spans="1:49" ht="12.75">
      <c r="A360" s="61"/>
      <c r="B360" s="61"/>
      <c r="C360" s="61"/>
      <c r="D360" s="61"/>
      <c r="E360" s="61"/>
      <c r="F360" s="61"/>
      <c r="G360" s="61"/>
      <c r="H360" s="61"/>
      <c r="I360" s="71"/>
      <c r="J360" s="61"/>
      <c r="K360" s="61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</row>
    <row r="361" spans="1:49" ht="12.75">
      <c r="A361" s="61"/>
      <c r="B361" s="61"/>
      <c r="C361" s="61"/>
      <c r="D361" s="61"/>
      <c r="E361" s="61"/>
      <c r="F361" s="61"/>
      <c r="G361" s="61"/>
      <c r="H361" s="61"/>
      <c r="I361" s="71"/>
      <c r="J361" s="61"/>
      <c r="K361" s="61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</row>
    <row r="362" spans="1:49" ht="12.75">
      <c r="A362" s="61"/>
      <c r="B362" s="61"/>
      <c r="C362" s="61"/>
      <c r="D362" s="61"/>
      <c r="E362" s="61"/>
      <c r="F362" s="61"/>
      <c r="G362" s="61"/>
      <c r="H362" s="61"/>
      <c r="I362" s="71"/>
      <c r="J362" s="61"/>
      <c r="K362" s="61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</row>
    <row r="363" spans="1:49" ht="12.75">
      <c r="A363" s="61"/>
      <c r="B363" s="61"/>
      <c r="C363" s="61"/>
      <c r="D363" s="61"/>
      <c r="E363" s="61"/>
      <c r="F363" s="61"/>
      <c r="G363" s="61"/>
      <c r="H363" s="61"/>
      <c r="I363" s="7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</row>
    <row r="364" spans="1:49" ht="12.75">
      <c r="A364" s="61"/>
      <c r="B364" s="61"/>
      <c r="C364" s="61"/>
      <c r="D364" s="61"/>
      <c r="E364" s="61"/>
      <c r="F364" s="61"/>
      <c r="G364" s="61"/>
      <c r="H364" s="61"/>
      <c r="I364" s="7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</row>
    <row r="365" spans="1:49" ht="12.75">
      <c r="A365" s="61"/>
      <c r="B365" s="61"/>
      <c r="C365" s="61"/>
      <c r="D365" s="61"/>
      <c r="E365" s="61"/>
      <c r="F365" s="61"/>
      <c r="G365" s="61"/>
      <c r="H365" s="61"/>
      <c r="I365" s="7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</row>
    <row r="366" spans="1:49" ht="12.75">
      <c r="A366" s="61"/>
      <c r="B366" s="61"/>
      <c r="C366" s="61"/>
      <c r="D366" s="61"/>
      <c r="E366" s="61"/>
      <c r="F366" s="61"/>
      <c r="G366" s="61"/>
      <c r="H366" s="61"/>
      <c r="I366" s="7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</row>
    <row r="367" spans="1:49" ht="12.75">
      <c r="A367" s="61"/>
      <c r="B367" s="61"/>
      <c r="C367" s="61"/>
      <c r="D367" s="61"/>
      <c r="E367" s="61"/>
      <c r="F367" s="61"/>
      <c r="G367" s="61"/>
      <c r="H367" s="61"/>
      <c r="I367" s="7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</row>
    <row r="368" spans="1:49" ht="12.75">
      <c r="A368" s="61"/>
      <c r="B368" s="61"/>
      <c r="C368" s="61"/>
      <c r="D368" s="61"/>
      <c r="E368" s="61"/>
      <c r="F368" s="61"/>
      <c r="G368" s="61"/>
      <c r="H368" s="61"/>
      <c r="I368" s="7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</row>
    <row r="369" spans="1:49" ht="12.75">
      <c r="A369" s="61"/>
      <c r="B369" s="61"/>
      <c r="C369" s="61"/>
      <c r="D369" s="61"/>
      <c r="E369" s="61"/>
      <c r="F369" s="61"/>
      <c r="G369" s="61"/>
      <c r="H369" s="61"/>
      <c r="I369" s="7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</row>
  </sheetData>
  <sheetProtection/>
  <mergeCells count="45">
    <mergeCell ref="A154:B154"/>
    <mergeCell ref="A171:B171"/>
    <mergeCell ref="A203:B203"/>
    <mergeCell ref="A248:B248"/>
    <mergeCell ref="A246:J246"/>
    <mergeCell ref="A228:B228"/>
    <mergeCell ref="A240:B240"/>
    <mergeCell ref="A243:B243"/>
    <mergeCell ref="A236:B236"/>
    <mergeCell ref="A244:B244"/>
    <mergeCell ref="A247:B247"/>
    <mergeCell ref="A255:B255"/>
    <mergeCell ref="A249:B249"/>
    <mergeCell ref="A253:B253"/>
    <mergeCell ref="A254:B254"/>
    <mergeCell ref="A222:B222"/>
    <mergeCell ref="A226:B226"/>
    <mergeCell ref="A235:B235"/>
    <mergeCell ref="A229:B229"/>
    <mergeCell ref="A233:B233"/>
    <mergeCell ref="A221:B221"/>
    <mergeCell ref="A217:B217"/>
    <mergeCell ref="A179:B179"/>
    <mergeCell ref="A180:B180"/>
    <mergeCell ref="A213:B213"/>
    <mergeCell ref="A212:B212"/>
    <mergeCell ref="A199:B199"/>
    <mergeCell ref="A204:B204"/>
    <mergeCell ref="A194:B194"/>
    <mergeCell ref="A173:B173"/>
    <mergeCell ref="A208:B208"/>
    <mergeCell ref="A195:B195"/>
    <mergeCell ref="A174:B174"/>
    <mergeCell ref="A172:J172"/>
    <mergeCell ref="A158:B158"/>
    <mergeCell ref="A169:B169"/>
    <mergeCell ref="A170:B170"/>
    <mergeCell ref="A181:B181"/>
    <mergeCell ref="A175:B175"/>
    <mergeCell ref="A141:B141"/>
    <mergeCell ref="A152:B152"/>
    <mergeCell ref="A153:B153"/>
    <mergeCell ref="A133:B133"/>
    <mergeCell ref="A136:B136"/>
    <mergeCell ref="A137:B137"/>
  </mergeCells>
  <printOptions horizontalCentered="1"/>
  <pageMargins left="0.4330708661417323" right="0.3937007874015748" top="0.4330708661417323" bottom="0.1968503937007874" header="0.5118110236220472" footer="0.5118110236220472"/>
  <pageSetup blackAndWhite="1" fitToHeight="2" horizontalDpi="600" verticalDpi="600" orientation="portrait" paperSize="9" scale="48" r:id="rId1"/>
  <rowBreaks count="1" manualBreakCount="1">
    <brk id="9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zoomScale="75" zoomScaleNormal="75" zoomScalePageLayoutView="0" workbookViewId="0" topLeftCell="A1">
      <selection activeCell="H40" sqref="H40"/>
    </sheetView>
  </sheetViews>
  <sheetFormatPr defaultColWidth="9.140625" defaultRowHeight="12.75"/>
  <cols>
    <col min="1" max="1" width="7.8515625" style="0" customWidth="1"/>
    <col min="2" max="2" width="55.140625" style="0" customWidth="1"/>
    <col min="3" max="5" width="12.7109375" style="0" customWidth="1"/>
    <col min="6" max="6" width="15.140625" style="0" customWidth="1"/>
    <col min="7" max="7" width="1.7109375" style="0" customWidth="1"/>
    <col min="8" max="8" width="19.28125" style="0" customWidth="1"/>
    <col min="9" max="9" width="18.421875" style="0" customWidth="1"/>
    <col min="10" max="10" width="16.140625" style="0" customWidth="1"/>
    <col min="11" max="11" width="16.8515625" style="0" customWidth="1"/>
    <col min="12" max="12" width="3.421875" style="0" customWidth="1"/>
    <col min="13" max="13" width="16.140625" style="0" customWidth="1"/>
    <col min="14" max="14" width="15.8515625" style="0" customWidth="1"/>
    <col min="15" max="15" width="15.7109375" style="0" customWidth="1"/>
    <col min="16" max="16" width="15.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8">
      <c r="A3" s="428" t="s">
        <v>117</v>
      </c>
      <c r="B3" s="8"/>
      <c r="C3" s="8"/>
      <c r="D3" s="8"/>
      <c r="E3" s="8"/>
      <c r="F3" s="8"/>
    </row>
    <row r="4" spans="1:6" ht="18">
      <c r="A4" s="7"/>
      <c r="B4" s="8"/>
      <c r="C4" s="8"/>
      <c r="D4" s="8"/>
      <c r="E4" s="8"/>
      <c r="F4" s="8"/>
    </row>
    <row r="5" spans="1:11" ht="27">
      <c r="A5" s="10" t="s">
        <v>150</v>
      </c>
      <c r="B5" s="11"/>
      <c r="C5" s="12"/>
      <c r="D5" s="13"/>
      <c r="E5" s="13"/>
      <c r="F5" s="13"/>
      <c r="K5" s="486" t="s">
        <v>165</v>
      </c>
    </row>
    <row r="6" spans="1:11" ht="12.75">
      <c r="A6" s="13"/>
      <c r="B6" s="14"/>
      <c r="C6" s="14"/>
      <c r="D6" s="14"/>
      <c r="E6" s="14"/>
      <c r="F6" s="14"/>
      <c r="H6" s="14"/>
      <c r="I6" s="14"/>
      <c r="J6" s="14"/>
      <c r="K6" s="14"/>
    </row>
    <row r="7" spans="1:16" ht="16.5">
      <c r="A7" s="15"/>
      <c r="B7" s="488"/>
      <c r="C7" s="731" t="s">
        <v>119</v>
      </c>
      <c r="D7" s="732"/>
      <c r="E7" s="732"/>
      <c r="F7" s="733"/>
      <c r="H7" s="731" t="s">
        <v>120</v>
      </c>
      <c r="I7" s="732"/>
      <c r="J7" s="732"/>
      <c r="K7" s="733"/>
      <c r="M7" s="731" t="s">
        <v>121</v>
      </c>
      <c r="N7" s="732"/>
      <c r="O7" s="732"/>
      <c r="P7" s="733"/>
    </row>
    <row r="8" spans="1:16" ht="16.5">
      <c r="A8" s="20" t="s">
        <v>2</v>
      </c>
      <c r="B8" s="21" t="s">
        <v>3</v>
      </c>
      <c r="C8" s="380" t="s">
        <v>114</v>
      </c>
      <c r="D8" s="489" t="s">
        <v>108</v>
      </c>
      <c r="E8" s="380" t="s">
        <v>109</v>
      </c>
      <c r="F8" s="490" t="s">
        <v>115</v>
      </c>
      <c r="H8" s="380" t="s">
        <v>114</v>
      </c>
      <c r="I8" s="489" t="s">
        <v>108</v>
      </c>
      <c r="J8" s="380" t="s">
        <v>109</v>
      </c>
      <c r="K8" s="490" t="s">
        <v>115</v>
      </c>
      <c r="M8" s="380" t="s">
        <v>114</v>
      </c>
      <c r="N8" s="489" t="s">
        <v>108</v>
      </c>
      <c r="O8" s="380" t="s">
        <v>109</v>
      </c>
      <c r="P8" s="490" t="s">
        <v>115</v>
      </c>
    </row>
    <row r="9" spans="1:11" ht="16.5">
      <c r="A9" s="103"/>
      <c r="B9" s="104"/>
      <c r="C9" s="105"/>
      <c r="D9" s="105"/>
      <c r="E9" s="105"/>
      <c r="F9" s="105"/>
      <c r="H9" s="105"/>
      <c r="I9" s="105"/>
      <c r="J9" s="105"/>
      <c r="K9" s="105"/>
    </row>
    <row r="10" spans="1:11" ht="15">
      <c r="A10" s="108" t="s">
        <v>69</v>
      </c>
      <c r="B10" s="28"/>
      <c r="C10" s="28"/>
      <c r="D10" s="28"/>
      <c r="E10" s="28"/>
      <c r="F10" s="28"/>
      <c r="H10" s="28"/>
      <c r="I10" s="28"/>
      <c r="J10" s="28"/>
      <c r="K10" s="28"/>
    </row>
    <row r="11" spans="1:16" ht="15">
      <c r="A11" s="329">
        <v>602</v>
      </c>
      <c r="B11" s="330" t="s">
        <v>75</v>
      </c>
      <c r="C11" s="331">
        <v>0</v>
      </c>
      <c r="D11" s="331">
        <v>0</v>
      </c>
      <c r="E11" s="385">
        <v>250000</v>
      </c>
      <c r="F11" s="370">
        <f aca="true" t="shared" si="0" ref="F11:F24">SUM(C11:E11)</f>
        <v>250000</v>
      </c>
      <c r="H11" s="334">
        <v>0</v>
      </c>
      <c r="I11" s="334">
        <v>0</v>
      </c>
      <c r="J11" s="334">
        <v>167682</v>
      </c>
      <c r="K11" s="332">
        <f aca="true" t="shared" si="1" ref="K11:K24">SUM(H11:J11)</f>
        <v>167682</v>
      </c>
      <c r="M11" s="529">
        <f>C11-H11</f>
        <v>0</v>
      </c>
      <c r="N11" s="529">
        <f>D11-I11</f>
        <v>0</v>
      </c>
      <c r="O11" s="529">
        <f>E11-J11</f>
        <v>82318</v>
      </c>
      <c r="P11" s="529">
        <f>F11-K11</f>
        <v>82318</v>
      </c>
    </row>
    <row r="12" spans="1:16" ht="15">
      <c r="A12" s="335">
        <v>602</v>
      </c>
      <c r="B12" s="260" t="s">
        <v>76</v>
      </c>
      <c r="C12" s="261">
        <v>0</v>
      </c>
      <c r="D12" s="261">
        <v>0</v>
      </c>
      <c r="E12" s="386">
        <v>50000</v>
      </c>
      <c r="F12" s="371">
        <f t="shared" si="0"/>
        <v>50000</v>
      </c>
      <c r="H12" s="338">
        <v>0</v>
      </c>
      <c r="I12" s="338">
        <v>0</v>
      </c>
      <c r="J12" s="338">
        <v>45408</v>
      </c>
      <c r="K12" s="336">
        <f t="shared" si="1"/>
        <v>45408</v>
      </c>
      <c r="M12" s="529">
        <f aca="true" t="shared" si="2" ref="M12:M80">C12-H12</f>
        <v>0</v>
      </c>
      <c r="N12" s="529">
        <f aca="true" t="shared" si="3" ref="N12:N80">D12-I12</f>
        <v>0</v>
      </c>
      <c r="O12" s="529">
        <f aca="true" t="shared" si="4" ref="O12:O80">E12-J12</f>
        <v>4592</v>
      </c>
      <c r="P12" s="529">
        <f aca="true" t="shared" si="5" ref="P12:P80">F12-K12</f>
        <v>4592</v>
      </c>
    </row>
    <row r="13" spans="1:16" ht="15">
      <c r="A13" s="335">
        <v>602</v>
      </c>
      <c r="B13" s="260" t="s">
        <v>113</v>
      </c>
      <c r="C13" s="261">
        <v>0</v>
      </c>
      <c r="D13" s="261">
        <v>0</v>
      </c>
      <c r="E13" s="386">
        <v>0</v>
      </c>
      <c r="F13" s="371">
        <f t="shared" si="0"/>
        <v>0</v>
      </c>
      <c r="H13" s="338">
        <v>0</v>
      </c>
      <c r="I13" s="338">
        <v>0</v>
      </c>
      <c r="J13" s="495">
        <v>0</v>
      </c>
      <c r="K13" s="336">
        <f t="shared" si="1"/>
        <v>0</v>
      </c>
      <c r="M13" s="529">
        <f t="shared" si="2"/>
        <v>0</v>
      </c>
      <c r="N13" s="529">
        <f t="shared" si="3"/>
        <v>0</v>
      </c>
      <c r="O13" s="529">
        <f t="shared" si="4"/>
        <v>0</v>
      </c>
      <c r="P13" s="529">
        <f t="shared" si="5"/>
        <v>0</v>
      </c>
    </row>
    <row r="14" spans="1:16" ht="15">
      <c r="A14" s="335">
        <v>602</v>
      </c>
      <c r="B14" s="260" t="s">
        <v>13</v>
      </c>
      <c r="C14" s="261">
        <v>0</v>
      </c>
      <c r="D14" s="261">
        <v>0</v>
      </c>
      <c r="E14" s="386">
        <v>0</v>
      </c>
      <c r="F14" s="371">
        <f t="shared" si="0"/>
        <v>0</v>
      </c>
      <c r="H14" s="338">
        <v>0</v>
      </c>
      <c r="I14" s="338">
        <v>0</v>
      </c>
      <c r="J14" s="495">
        <v>0</v>
      </c>
      <c r="K14" s="336">
        <f t="shared" si="1"/>
        <v>0</v>
      </c>
      <c r="M14" s="529">
        <f t="shared" si="2"/>
        <v>0</v>
      </c>
      <c r="N14" s="529">
        <f t="shared" si="3"/>
        <v>0</v>
      </c>
      <c r="O14" s="529">
        <f t="shared" si="4"/>
        <v>0</v>
      </c>
      <c r="P14" s="529">
        <f t="shared" si="5"/>
        <v>0</v>
      </c>
    </row>
    <row r="15" spans="1:16" ht="15">
      <c r="A15" s="335">
        <v>602</v>
      </c>
      <c r="B15" s="260" t="s">
        <v>101</v>
      </c>
      <c r="C15" s="492">
        <v>0</v>
      </c>
      <c r="D15" s="261">
        <v>70000</v>
      </c>
      <c r="E15" s="386">
        <v>0</v>
      </c>
      <c r="F15" s="371">
        <f t="shared" si="0"/>
        <v>70000</v>
      </c>
      <c r="H15" s="401">
        <v>0</v>
      </c>
      <c r="I15" s="338">
        <v>66096</v>
      </c>
      <c r="J15" s="495">
        <v>0</v>
      </c>
      <c r="K15" s="336">
        <f t="shared" si="1"/>
        <v>66096</v>
      </c>
      <c r="M15" s="529">
        <f t="shared" si="2"/>
        <v>0</v>
      </c>
      <c r="N15" s="529">
        <f t="shared" si="3"/>
        <v>3904</v>
      </c>
      <c r="O15" s="529">
        <f t="shared" si="4"/>
        <v>0</v>
      </c>
      <c r="P15" s="529">
        <f t="shared" si="5"/>
        <v>3904</v>
      </c>
    </row>
    <row r="16" spans="1:16" ht="15">
      <c r="A16" s="335">
        <v>602</v>
      </c>
      <c r="B16" s="260" t="s">
        <v>12</v>
      </c>
      <c r="C16" s="261">
        <v>20000</v>
      </c>
      <c r="D16" s="261">
        <v>0</v>
      </c>
      <c r="E16" s="386">
        <v>0</v>
      </c>
      <c r="F16" s="491">
        <f>SUM(C16:E16)</f>
        <v>20000</v>
      </c>
      <c r="G16" s="528"/>
      <c r="H16" s="338">
        <v>3113</v>
      </c>
      <c r="I16" s="338">
        <v>0</v>
      </c>
      <c r="J16" s="495">
        <v>0</v>
      </c>
      <c r="K16" s="496">
        <f>SUM(H16:J16)</f>
        <v>3113</v>
      </c>
      <c r="M16" s="529">
        <f>C16-H16</f>
        <v>16887</v>
      </c>
      <c r="N16" s="529">
        <f>D16-I16</f>
        <v>0</v>
      </c>
      <c r="O16" s="529">
        <f>E16-J16</f>
        <v>0</v>
      </c>
      <c r="P16" s="529">
        <f>F16-K16</f>
        <v>16887</v>
      </c>
    </row>
    <row r="17" spans="1:16" ht="15">
      <c r="A17" s="335">
        <v>602</v>
      </c>
      <c r="B17" s="260" t="s">
        <v>98</v>
      </c>
      <c r="C17" s="261">
        <v>0</v>
      </c>
      <c r="D17" s="261">
        <v>0</v>
      </c>
      <c r="E17" s="386">
        <v>0</v>
      </c>
      <c r="F17" s="491">
        <f t="shared" si="0"/>
        <v>0</v>
      </c>
      <c r="G17" s="528"/>
      <c r="H17" s="338">
        <v>0</v>
      </c>
      <c r="I17" s="338">
        <v>0</v>
      </c>
      <c r="J17" s="495">
        <v>134</v>
      </c>
      <c r="K17" s="496">
        <f t="shared" si="1"/>
        <v>134</v>
      </c>
      <c r="M17" s="529">
        <f t="shared" si="2"/>
        <v>0</v>
      </c>
      <c r="N17" s="529">
        <f t="shared" si="3"/>
        <v>0</v>
      </c>
      <c r="O17" s="529">
        <f t="shared" si="4"/>
        <v>-134</v>
      </c>
      <c r="P17" s="529">
        <f t="shared" si="5"/>
        <v>-134</v>
      </c>
    </row>
    <row r="18" spans="1:16" ht="15">
      <c r="A18" s="150" t="s">
        <v>98</v>
      </c>
      <c r="B18" s="150"/>
      <c r="C18" s="151">
        <f>SUM(C11:C17)</f>
        <v>20000</v>
      </c>
      <c r="D18" s="151">
        <f>SUM(D11:D17)</f>
        <v>70000</v>
      </c>
      <c r="E18" s="151">
        <f>SUM(E11:E17)</f>
        <v>300000</v>
      </c>
      <c r="F18" s="383">
        <f t="shared" si="0"/>
        <v>390000</v>
      </c>
      <c r="H18" s="156">
        <f>SUM(H11:H17)</f>
        <v>3113</v>
      </c>
      <c r="I18" s="156">
        <f>SUM(I11:I17)</f>
        <v>66096</v>
      </c>
      <c r="J18" s="156">
        <f>SUM(J11:J17)</f>
        <v>213224</v>
      </c>
      <c r="K18" s="497">
        <f t="shared" si="1"/>
        <v>282433</v>
      </c>
      <c r="M18" s="529">
        <f t="shared" si="2"/>
        <v>16887</v>
      </c>
      <c r="N18" s="529">
        <f t="shared" si="3"/>
        <v>3904</v>
      </c>
      <c r="O18" s="529">
        <f t="shared" si="4"/>
        <v>86776</v>
      </c>
      <c r="P18" s="529">
        <f t="shared" si="5"/>
        <v>107567</v>
      </c>
    </row>
    <row r="19" spans="1:16" ht="15">
      <c r="A19" s="139">
        <v>603</v>
      </c>
      <c r="B19" s="127" t="s">
        <v>77</v>
      </c>
      <c r="C19" s="130">
        <v>0</v>
      </c>
      <c r="D19" s="130">
        <v>0</v>
      </c>
      <c r="E19" s="130">
        <v>0</v>
      </c>
      <c r="F19" s="370">
        <f t="shared" si="0"/>
        <v>0</v>
      </c>
      <c r="H19" s="138">
        <v>0</v>
      </c>
      <c r="I19" s="138">
        <v>0</v>
      </c>
      <c r="J19" s="138">
        <v>0</v>
      </c>
      <c r="K19" s="332">
        <f t="shared" si="1"/>
        <v>0</v>
      </c>
      <c r="M19" s="529">
        <f t="shared" si="2"/>
        <v>0</v>
      </c>
      <c r="N19" s="529">
        <f t="shared" si="3"/>
        <v>0</v>
      </c>
      <c r="O19" s="529">
        <f t="shared" si="4"/>
        <v>0</v>
      </c>
      <c r="P19" s="529">
        <f t="shared" si="5"/>
        <v>0</v>
      </c>
    </row>
    <row r="20" spans="1:16" ht="15">
      <c r="A20" s="139">
        <v>603</v>
      </c>
      <c r="B20" s="127" t="s">
        <v>78</v>
      </c>
      <c r="C20" s="130">
        <v>0</v>
      </c>
      <c r="D20" s="130">
        <v>0</v>
      </c>
      <c r="E20" s="130">
        <v>0</v>
      </c>
      <c r="F20" s="371">
        <f t="shared" si="0"/>
        <v>0</v>
      </c>
      <c r="H20" s="138">
        <v>0</v>
      </c>
      <c r="I20" s="138">
        <v>0</v>
      </c>
      <c r="J20" s="138">
        <v>0</v>
      </c>
      <c r="K20" s="336">
        <f t="shared" si="1"/>
        <v>0</v>
      </c>
      <c r="M20" s="529">
        <f t="shared" si="2"/>
        <v>0</v>
      </c>
      <c r="N20" s="529">
        <f t="shared" si="3"/>
        <v>0</v>
      </c>
      <c r="O20" s="529">
        <f t="shared" si="4"/>
        <v>0</v>
      </c>
      <c r="P20" s="529">
        <f t="shared" si="5"/>
        <v>0</v>
      </c>
    </row>
    <row r="21" spans="1:16" ht="15">
      <c r="A21" s="139">
        <v>603</v>
      </c>
      <c r="B21" s="127" t="s">
        <v>74</v>
      </c>
      <c r="C21" s="130">
        <v>0</v>
      </c>
      <c r="D21" s="130">
        <v>0</v>
      </c>
      <c r="E21" s="130">
        <v>0</v>
      </c>
      <c r="F21" s="371">
        <f t="shared" si="0"/>
        <v>0</v>
      </c>
      <c r="H21" s="138">
        <v>0</v>
      </c>
      <c r="I21" s="138">
        <v>0</v>
      </c>
      <c r="J21" s="138">
        <v>0</v>
      </c>
      <c r="K21" s="336">
        <f t="shared" si="1"/>
        <v>0</v>
      </c>
      <c r="M21" s="529">
        <f t="shared" si="2"/>
        <v>0</v>
      </c>
      <c r="N21" s="529">
        <f t="shared" si="3"/>
        <v>0</v>
      </c>
      <c r="O21" s="529">
        <f t="shared" si="4"/>
        <v>0</v>
      </c>
      <c r="P21" s="529">
        <f t="shared" si="5"/>
        <v>0</v>
      </c>
    </row>
    <row r="22" spans="1:16" ht="15">
      <c r="A22" s="139">
        <v>603</v>
      </c>
      <c r="B22" s="127" t="s">
        <v>106</v>
      </c>
      <c r="C22" s="130">
        <v>0</v>
      </c>
      <c r="D22" s="130">
        <v>0</v>
      </c>
      <c r="E22" s="130">
        <v>0</v>
      </c>
      <c r="F22" s="371">
        <f t="shared" si="0"/>
        <v>0</v>
      </c>
      <c r="H22" s="138">
        <v>0</v>
      </c>
      <c r="I22" s="138">
        <v>0</v>
      </c>
      <c r="J22" s="138">
        <v>0</v>
      </c>
      <c r="K22" s="336">
        <f t="shared" si="1"/>
        <v>0</v>
      </c>
      <c r="M22" s="529">
        <f t="shared" si="2"/>
        <v>0</v>
      </c>
      <c r="N22" s="529">
        <f t="shared" si="3"/>
        <v>0</v>
      </c>
      <c r="O22" s="529">
        <f t="shared" si="4"/>
        <v>0</v>
      </c>
      <c r="P22" s="529">
        <f t="shared" si="5"/>
        <v>0</v>
      </c>
    </row>
    <row r="23" spans="1:16" ht="15">
      <c r="A23" s="139">
        <v>603</v>
      </c>
      <c r="B23" s="127" t="s">
        <v>79</v>
      </c>
      <c r="C23" s="130">
        <v>0</v>
      </c>
      <c r="D23" s="130">
        <v>0</v>
      </c>
      <c r="E23" s="130">
        <v>0</v>
      </c>
      <c r="F23" s="371">
        <f t="shared" si="0"/>
        <v>0</v>
      </c>
      <c r="H23" s="138">
        <v>0</v>
      </c>
      <c r="I23" s="138">
        <v>0</v>
      </c>
      <c r="J23" s="138">
        <v>0</v>
      </c>
      <c r="K23" s="336">
        <f t="shared" si="1"/>
        <v>0</v>
      </c>
      <c r="M23" s="529">
        <f t="shared" si="2"/>
        <v>0</v>
      </c>
      <c r="N23" s="529">
        <f t="shared" si="3"/>
        <v>0</v>
      </c>
      <c r="O23" s="529">
        <f t="shared" si="4"/>
        <v>0</v>
      </c>
      <c r="P23" s="529">
        <f t="shared" si="5"/>
        <v>0</v>
      </c>
    </row>
    <row r="24" spans="1:16" ht="15">
      <c r="A24" s="150" t="s">
        <v>99</v>
      </c>
      <c r="B24" s="150"/>
      <c r="C24" s="151">
        <f>SUM(C19:C23)</f>
        <v>0</v>
      </c>
      <c r="D24" s="151">
        <f>SUM(D19:D23)</f>
        <v>0</v>
      </c>
      <c r="E24" s="151">
        <f>SUM(E19:E23)</f>
        <v>0</v>
      </c>
      <c r="F24" s="151">
        <f t="shared" si="0"/>
        <v>0</v>
      </c>
      <c r="H24" s="156">
        <f>SUM(H19:H23)</f>
        <v>0</v>
      </c>
      <c r="I24" s="156">
        <f>SUM(I19:I23)</f>
        <v>0</v>
      </c>
      <c r="J24" s="156">
        <f>SUM(J19:J23)</f>
        <v>0</v>
      </c>
      <c r="K24" s="156">
        <f t="shared" si="1"/>
        <v>0</v>
      </c>
      <c r="M24" s="529">
        <f t="shared" si="2"/>
        <v>0</v>
      </c>
      <c r="N24" s="529">
        <f t="shared" si="3"/>
        <v>0</v>
      </c>
      <c r="O24" s="529">
        <f t="shared" si="4"/>
        <v>0</v>
      </c>
      <c r="P24" s="529">
        <f t="shared" si="5"/>
        <v>0</v>
      </c>
    </row>
    <row r="25" spans="1:16" ht="15">
      <c r="A25" s="360">
        <v>604</v>
      </c>
      <c r="B25" s="361" t="s">
        <v>14</v>
      </c>
      <c r="C25" s="362">
        <v>0</v>
      </c>
      <c r="D25" s="362">
        <v>0</v>
      </c>
      <c r="E25" s="362">
        <v>0</v>
      </c>
      <c r="F25" s="373">
        <v>0</v>
      </c>
      <c r="G25" s="364"/>
      <c r="H25" s="392">
        <v>0</v>
      </c>
      <c r="I25" s="392">
        <v>0</v>
      </c>
      <c r="J25" s="392">
        <v>0</v>
      </c>
      <c r="K25" s="363">
        <v>0</v>
      </c>
      <c r="M25" s="529">
        <f t="shared" si="2"/>
        <v>0</v>
      </c>
      <c r="N25" s="529">
        <f t="shared" si="3"/>
        <v>0</v>
      </c>
      <c r="O25" s="529">
        <f t="shared" si="4"/>
        <v>0</v>
      </c>
      <c r="P25" s="529">
        <f t="shared" si="5"/>
        <v>0</v>
      </c>
    </row>
    <row r="26" spans="1:16" ht="15">
      <c r="A26" s="169">
        <v>644</v>
      </c>
      <c r="B26" s="170" t="s">
        <v>80</v>
      </c>
      <c r="C26" s="171">
        <v>0</v>
      </c>
      <c r="D26" s="171">
        <v>0</v>
      </c>
      <c r="E26" s="171">
        <v>0</v>
      </c>
      <c r="F26" s="374">
        <f>SUM(C26:E26)</f>
        <v>0</v>
      </c>
      <c r="H26" s="188">
        <v>0</v>
      </c>
      <c r="I26" s="188">
        <v>0</v>
      </c>
      <c r="J26" s="188">
        <v>0</v>
      </c>
      <c r="K26" s="184">
        <f>SUM(H26:J26)</f>
        <v>0</v>
      </c>
      <c r="M26" s="529">
        <f t="shared" si="2"/>
        <v>0</v>
      </c>
      <c r="N26" s="529">
        <f t="shared" si="3"/>
        <v>0</v>
      </c>
      <c r="O26" s="529">
        <f t="shared" si="4"/>
        <v>0</v>
      </c>
      <c r="P26" s="529">
        <f t="shared" si="5"/>
        <v>0</v>
      </c>
    </row>
    <row r="27" spans="1:16" ht="15">
      <c r="A27" s="169">
        <v>645</v>
      </c>
      <c r="B27" s="170" t="s">
        <v>81</v>
      </c>
      <c r="C27" s="171">
        <v>0</v>
      </c>
      <c r="D27" s="171">
        <v>0</v>
      </c>
      <c r="E27" s="171">
        <v>0</v>
      </c>
      <c r="F27" s="374">
        <f>SUM(C27:E27)</f>
        <v>0</v>
      </c>
      <c r="H27" s="188">
        <v>0</v>
      </c>
      <c r="I27" s="188">
        <v>0</v>
      </c>
      <c r="J27" s="188">
        <v>0</v>
      </c>
      <c r="K27" s="184">
        <f>SUM(H27:J27)</f>
        <v>0</v>
      </c>
      <c r="M27" s="529">
        <f t="shared" si="2"/>
        <v>0</v>
      </c>
      <c r="N27" s="529">
        <f t="shared" si="3"/>
        <v>0</v>
      </c>
      <c r="O27" s="529">
        <f t="shared" si="4"/>
        <v>0</v>
      </c>
      <c r="P27" s="529">
        <f t="shared" si="5"/>
        <v>0</v>
      </c>
    </row>
    <row r="28" spans="1:16" ht="15">
      <c r="A28" s="139">
        <v>648</v>
      </c>
      <c r="B28" s="127" t="s">
        <v>84</v>
      </c>
      <c r="C28" s="130">
        <v>0</v>
      </c>
      <c r="D28" s="130">
        <v>350000</v>
      </c>
      <c r="E28" s="130">
        <v>0</v>
      </c>
      <c r="F28" s="372">
        <v>0</v>
      </c>
      <c r="H28" s="138">
        <v>60208.61</v>
      </c>
      <c r="I28" s="138">
        <v>0</v>
      </c>
      <c r="J28" s="138">
        <v>0</v>
      </c>
      <c r="K28" s="336">
        <f>SUM(H28:J28)</f>
        <v>60208.61</v>
      </c>
      <c r="M28" s="529">
        <f t="shared" si="2"/>
        <v>-60208.61</v>
      </c>
      <c r="N28" s="529">
        <f t="shared" si="3"/>
        <v>350000</v>
      </c>
      <c r="O28" s="529">
        <f t="shared" si="4"/>
        <v>0</v>
      </c>
      <c r="P28" s="529">
        <f t="shared" si="5"/>
        <v>-60208.61</v>
      </c>
    </row>
    <row r="29" spans="1:16" ht="15">
      <c r="A29" s="139">
        <v>648</v>
      </c>
      <c r="B29" s="127" t="s">
        <v>85</v>
      </c>
      <c r="C29" s="130">
        <v>0</v>
      </c>
      <c r="D29" s="130">
        <v>0</v>
      </c>
      <c r="E29" s="130">
        <v>0</v>
      </c>
      <c r="F29" s="372">
        <v>0</v>
      </c>
      <c r="H29" s="138">
        <v>0</v>
      </c>
      <c r="I29" s="138">
        <v>0</v>
      </c>
      <c r="J29" s="138">
        <v>0</v>
      </c>
      <c r="K29" s="336">
        <f>SUM(H29:J29)</f>
        <v>0</v>
      </c>
      <c r="M29" s="529">
        <f t="shared" si="2"/>
        <v>0</v>
      </c>
      <c r="N29" s="529">
        <f t="shared" si="3"/>
        <v>0</v>
      </c>
      <c r="O29" s="529">
        <f t="shared" si="4"/>
        <v>0</v>
      </c>
      <c r="P29" s="529">
        <f t="shared" si="5"/>
        <v>0</v>
      </c>
    </row>
    <row r="30" spans="1:16" ht="15">
      <c r="A30" s="150" t="s">
        <v>100</v>
      </c>
      <c r="B30" s="150"/>
      <c r="C30" s="151">
        <f>SUM(C28:C29)</f>
        <v>0</v>
      </c>
      <c r="D30" s="151">
        <f>SUM(D28:D29)</f>
        <v>350000</v>
      </c>
      <c r="E30" s="151">
        <f>SUM(E28:E29)</f>
        <v>0</v>
      </c>
      <c r="F30" s="151">
        <f aca="true" t="shared" si="6" ref="F30:F77">SUM(C30:E30)</f>
        <v>350000</v>
      </c>
      <c r="H30" s="156">
        <f>SUM(H28:H29)</f>
        <v>60208.61</v>
      </c>
      <c r="I30" s="156">
        <f>SUM(I28:I29)</f>
        <v>0</v>
      </c>
      <c r="J30" s="156">
        <f>SUM(J28:J29)</f>
        <v>0</v>
      </c>
      <c r="K30" s="156">
        <f aca="true" t="shared" si="7" ref="K30:K58">SUM(H30:J30)</f>
        <v>60208.61</v>
      </c>
      <c r="M30" s="529">
        <f t="shared" si="2"/>
        <v>-60208.61</v>
      </c>
      <c r="N30" s="529">
        <f t="shared" si="3"/>
        <v>350000</v>
      </c>
      <c r="O30" s="529">
        <f t="shared" si="4"/>
        <v>0</v>
      </c>
      <c r="P30" s="529">
        <f t="shared" si="5"/>
        <v>289791.39</v>
      </c>
    </row>
    <row r="31" spans="1:16" ht="15">
      <c r="A31" s="169">
        <v>649</v>
      </c>
      <c r="B31" s="170" t="s">
        <v>125</v>
      </c>
      <c r="C31" s="171">
        <v>0</v>
      </c>
      <c r="D31" s="171">
        <v>0</v>
      </c>
      <c r="E31" s="171">
        <v>0</v>
      </c>
      <c r="F31" s="374">
        <f t="shared" si="6"/>
        <v>0</v>
      </c>
      <c r="H31" s="188">
        <v>200</v>
      </c>
      <c r="I31" s="188">
        <v>0</v>
      </c>
      <c r="J31" s="188">
        <v>0</v>
      </c>
      <c r="K31" s="184">
        <f t="shared" si="7"/>
        <v>200</v>
      </c>
      <c r="M31" s="529">
        <f t="shared" si="2"/>
        <v>-200</v>
      </c>
      <c r="N31" s="529">
        <f t="shared" si="3"/>
        <v>0</v>
      </c>
      <c r="O31" s="529">
        <f t="shared" si="4"/>
        <v>0</v>
      </c>
      <c r="P31" s="529">
        <f t="shared" si="5"/>
        <v>-200</v>
      </c>
    </row>
    <row r="32" spans="1:16" ht="15" hidden="1">
      <c r="A32" s="169"/>
      <c r="B32" s="170"/>
      <c r="C32" s="171"/>
      <c r="D32" s="171"/>
      <c r="E32" s="171"/>
      <c r="F32" s="374"/>
      <c r="H32" s="188"/>
      <c r="I32" s="188"/>
      <c r="J32" s="188"/>
      <c r="K32" s="184"/>
      <c r="M32" s="529"/>
      <c r="N32" s="529"/>
      <c r="O32" s="529"/>
      <c r="P32" s="529"/>
    </row>
    <row r="33" spans="1:16" ht="15">
      <c r="A33" s="169">
        <v>649</v>
      </c>
      <c r="B33" s="695" t="s">
        <v>171</v>
      </c>
      <c r="C33" s="171"/>
      <c r="D33" s="171"/>
      <c r="E33" s="171"/>
      <c r="F33" s="374"/>
      <c r="H33" s="188">
        <v>6476.4</v>
      </c>
      <c r="I33" s="188">
        <v>0</v>
      </c>
      <c r="J33" s="188">
        <v>0</v>
      </c>
      <c r="K33" s="184">
        <f t="shared" si="7"/>
        <v>6476.4</v>
      </c>
      <c r="M33" s="529"/>
      <c r="N33" s="529"/>
      <c r="O33" s="529"/>
      <c r="P33" s="529"/>
    </row>
    <row r="34" spans="1:16" ht="15">
      <c r="A34" s="169">
        <v>662</v>
      </c>
      <c r="B34" s="170" t="s">
        <v>83</v>
      </c>
      <c r="C34" s="171">
        <v>0</v>
      </c>
      <c r="D34" s="171">
        <v>0</v>
      </c>
      <c r="E34" s="171">
        <v>0</v>
      </c>
      <c r="F34" s="374">
        <f t="shared" si="6"/>
        <v>0</v>
      </c>
      <c r="H34" s="188">
        <v>1038.47</v>
      </c>
      <c r="I34" s="188">
        <v>0</v>
      </c>
      <c r="J34" s="188">
        <v>14.91</v>
      </c>
      <c r="K34" s="184">
        <f t="shared" si="7"/>
        <v>1053.38</v>
      </c>
      <c r="M34" s="529">
        <f t="shared" si="2"/>
        <v>-1038.47</v>
      </c>
      <c r="N34" s="529">
        <f t="shared" si="3"/>
        <v>0</v>
      </c>
      <c r="O34" s="529">
        <f t="shared" si="4"/>
        <v>-14.91</v>
      </c>
      <c r="P34" s="529">
        <f t="shared" si="5"/>
        <v>-1053.38</v>
      </c>
    </row>
    <row r="35" spans="1:19" ht="15.75">
      <c r="A35" s="210">
        <v>672</v>
      </c>
      <c r="B35" s="211" t="s">
        <v>9</v>
      </c>
      <c r="C35" s="212">
        <v>623760</v>
      </c>
      <c r="D35" s="212">
        <v>333240</v>
      </c>
      <c r="E35" s="212">
        <v>78000</v>
      </c>
      <c r="F35" s="375">
        <f t="shared" si="6"/>
        <v>1035000</v>
      </c>
      <c r="H35" s="216">
        <v>473000</v>
      </c>
      <c r="I35" s="216">
        <v>440750</v>
      </c>
      <c r="J35" s="216">
        <v>161250</v>
      </c>
      <c r="K35" s="213">
        <f t="shared" si="7"/>
        <v>1075000</v>
      </c>
      <c r="M35" s="530">
        <f t="shared" si="2"/>
        <v>150760</v>
      </c>
      <c r="N35" s="530">
        <f t="shared" si="3"/>
        <v>-107510</v>
      </c>
      <c r="O35" s="530">
        <f t="shared" si="4"/>
        <v>-83250</v>
      </c>
      <c r="P35" s="530">
        <f t="shared" si="5"/>
        <v>-40000</v>
      </c>
      <c r="Q35" s="556">
        <v>0.44</v>
      </c>
      <c r="R35" s="556">
        <v>0.41</v>
      </c>
      <c r="S35" s="556">
        <v>0.15</v>
      </c>
    </row>
    <row r="36" spans="1:19" ht="15.75">
      <c r="A36" s="210">
        <v>672</v>
      </c>
      <c r="B36" s="211" t="s">
        <v>140</v>
      </c>
      <c r="C36" s="212">
        <v>0</v>
      </c>
      <c r="D36" s="212"/>
      <c r="E36" s="212">
        <v>0</v>
      </c>
      <c r="F36" s="375">
        <f t="shared" si="6"/>
        <v>0</v>
      </c>
      <c r="H36" s="216">
        <v>0</v>
      </c>
      <c r="I36" s="216">
        <v>0</v>
      </c>
      <c r="J36" s="216">
        <v>0</v>
      </c>
      <c r="K36" s="213">
        <f t="shared" si="7"/>
        <v>0</v>
      </c>
      <c r="M36" s="530">
        <f t="shared" si="2"/>
        <v>0</v>
      </c>
      <c r="N36" s="530">
        <f t="shared" si="3"/>
        <v>0</v>
      </c>
      <c r="O36" s="530">
        <f t="shared" si="4"/>
        <v>0</v>
      </c>
      <c r="P36" s="530">
        <f t="shared" si="5"/>
        <v>0</v>
      </c>
      <c r="Q36" s="556"/>
      <c r="R36" s="556"/>
      <c r="S36" s="556"/>
    </row>
    <row r="37" spans="1:19" ht="15.75">
      <c r="A37" s="210">
        <v>672</v>
      </c>
      <c r="B37" s="211" t="s">
        <v>142</v>
      </c>
      <c r="C37" s="212">
        <v>0</v>
      </c>
      <c r="D37" s="212">
        <v>0</v>
      </c>
      <c r="E37" s="212">
        <v>0</v>
      </c>
      <c r="F37" s="375">
        <f t="shared" si="6"/>
        <v>0</v>
      </c>
      <c r="H37" s="216">
        <v>0</v>
      </c>
      <c r="I37" s="216">
        <v>0</v>
      </c>
      <c r="J37" s="216">
        <v>0</v>
      </c>
      <c r="K37" s="213">
        <v>0</v>
      </c>
      <c r="M37" s="530">
        <f t="shared" si="2"/>
        <v>0</v>
      </c>
      <c r="N37" s="530"/>
      <c r="O37" s="530">
        <f t="shared" si="4"/>
        <v>0</v>
      </c>
      <c r="P37" s="530">
        <f t="shared" si="5"/>
        <v>0</v>
      </c>
      <c r="Q37" s="556"/>
      <c r="R37" s="556"/>
      <c r="S37" s="556"/>
    </row>
    <row r="38" spans="1:16" ht="15.75">
      <c r="A38" s="242">
        <v>672</v>
      </c>
      <c r="B38" s="243" t="s">
        <v>132</v>
      </c>
      <c r="C38" s="244">
        <v>0</v>
      </c>
      <c r="D38" s="244">
        <v>36510</v>
      </c>
      <c r="E38" s="244">
        <v>0</v>
      </c>
      <c r="F38" s="375">
        <f t="shared" si="6"/>
        <v>36510</v>
      </c>
      <c r="H38" s="247">
        <v>0</v>
      </c>
      <c r="I38" s="247">
        <v>36510</v>
      </c>
      <c r="J38" s="247">
        <v>0</v>
      </c>
      <c r="K38" s="213">
        <f t="shared" si="7"/>
        <v>36510</v>
      </c>
      <c r="M38" s="529">
        <f t="shared" si="2"/>
        <v>0</v>
      </c>
      <c r="N38" s="529">
        <f t="shared" si="3"/>
        <v>0</v>
      </c>
      <c r="O38" s="529">
        <f t="shared" si="4"/>
        <v>0</v>
      </c>
      <c r="P38" s="529">
        <f t="shared" si="5"/>
        <v>0</v>
      </c>
    </row>
    <row r="39" spans="1:16" ht="15.75">
      <c r="A39" s="158" t="s">
        <v>15</v>
      </c>
      <c r="B39" s="158"/>
      <c r="C39" s="159">
        <f>C18+C24+C25+C26+C27+C30+C31+C34+C35+C38</f>
        <v>643760</v>
      </c>
      <c r="D39" s="159">
        <f>D18+D24+D25+D26+D27+D30+D31+D34+D35+D38+D36</f>
        <v>789750</v>
      </c>
      <c r="E39" s="159">
        <f>E18+E24+E25+E26+E27+E30+E31+E34+E35+E38</f>
        <v>378000</v>
      </c>
      <c r="F39" s="159">
        <f t="shared" si="6"/>
        <v>1811510</v>
      </c>
      <c r="H39" s="160">
        <f>H18+H24+H25+H26+H27+H30+H31+H32+H34+H35+H38+H36+H33</f>
        <v>544036.48</v>
      </c>
      <c r="I39" s="160">
        <f>I18+I24+I25+I26+I27+I30+I31+I34+I35+I38</f>
        <v>543356</v>
      </c>
      <c r="J39" s="160">
        <f>J18+J24+J25+J26+J27+J30+J31+J34+J35+J38</f>
        <v>374488.91000000003</v>
      </c>
      <c r="K39" s="160">
        <f t="shared" si="7"/>
        <v>1461881.3900000001</v>
      </c>
      <c r="M39" s="530">
        <f t="shared" si="2"/>
        <v>99723.52000000002</v>
      </c>
      <c r="N39" s="530">
        <f t="shared" si="3"/>
        <v>246394</v>
      </c>
      <c r="O39" s="530">
        <f t="shared" si="4"/>
        <v>3511.0899999999674</v>
      </c>
      <c r="P39" s="530">
        <f t="shared" si="5"/>
        <v>349628.60999999987</v>
      </c>
    </row>
    <row r="40" spans="1:16" ht="15">
      <c r="A40" s="46">
        <v>501</v>
      </c>
      <c r="B40" s="182" t="s">
        <v>16</v>
      </c>
      <c r="C40" s="45">
        <v>0</v>
      </c>
      <c r="D40" s="183">
        <v>0</v>
      </c>
      <c r="E40" s="339">
        <v>300000</v>
      </c>
      <c r="F40" s="371">
        <f t="shared" si="6"/>
        <v>300000</v>
      </c>
      <c r="H40" s="48">
        <v>0</v>
      </c>
      <c r="I40" s="393">
        <v>0</v>
      </c>
      <c r="J40" s="341">
        <v>214169.4</v>
      </c>
      <c r="K40" s="336">
        <f t="shared" si="7"/>
        <v>214169.4</v>
      </c>
      <c r="M40" s="529">
        <f t="shared" si="2"/>
        <v>0</v>
      </c>
      <c r="N40" s="529">
        <f t="shared" si="3"/>
        <v>0</v>
      </c>
      <c r="O40" s="529">
        <f t="shared" si="4"/>
        <v>85830.6</v>
      </c>
      <c r="P40" s="529">
        <f t="shared" si="5"/>
        <v>85830.6</v>
      </c>
    </row>
    <row r="41" spans="1:16" ht="15">
      <c r="A41" s="354">
        <v>501</v>
      </c>
      <c r="B41" s="355" t="s">
        <v>17</v>
      </c>
      <c r="C41" s="356">
        <v>0</v>
      </c>
      <c r="D41" s="357">
        <v>0</v>
      </c>
      <c r="E41" s="45">
        <v>0</v>
      </c>
      <c r="F41" s="371">
        <f t="shared" si="6"/>
        <v>0</v>
      </c>
      <c r="H41" s="404">
        <v>0</v>
      </c>
      <c r="I41" s="498">
        <v>0</v>
      </c>
      <c r="J41" s="404">
        <v>0</v>
      </c>
      <c r="K41" s="336">
        <f t="shared" si="7"/>
        <v>0</v>
      </c>
      <c r="M41" s="529">
        <f t="shared" si="2"/>
        <v>0</v>
      </c>
      <c r="N41" s="529">
        <f t="shared" si="3"/>
        <v>0</v>
      </c>
      <c r="O41" s="529">
        <f t="shared" si="4"/>
        <v>0</v>
      </c>
      <c r="P41" s="529">
        <f t="shared" si="5"/>
        <v>0</v>
      </c>
    </row>
    <row r="42" spans="1:16" ht="15">
      <c r="A42" s="46">
        <v>501</v>
      </c>
      <c r="B42" s="182" t="s">
        <v>116</v>
      </c>
      <c r="C42" s="38">
        <v>33860</v>
      </c>
      <c r="D42" s="44">
        <v>25000</v>
      </c>
      <c r="E42" s="38">
        <v>0</v>
      </c>
      <c r="F42" s="371">
        <f t="shared" si="6"/>
        <v>58860</v>
      </c>
      <c r="H42" s="39">
        <v>27001</v>
      </c>
      <c r="I42" s="394">
        <v>8850.99</v>
      </c>
      <c r="J42" s="39">
        <v>0</v>
      </c>
      <c r="K42" s="336">
        <f t="shared" si="7"/>
        <v>35851.99</v>
      </c>
      <c r="M42" s="529">
        <f t="shared" si="2"/>
        <v>6859</v>
      </c>
      <c r="N42" s="529">
        <f t="shared" si="3"/>
        <v>16149.01</v>
      </c>
      <c r="O42" s="529">
        <f t="shared" si="4"/>
        <v>0</v>
      </c>
      <c r="P42" s="529">
        <f t="shared" si="5"/>
        <v>23008.010000000002</v>
      </c>
    </row>
    <row r="43" spans="1:16" ht="15">
      <c r="A43" s="46">
        <v>501</v>
      </c>
      <c r="B43" s="182" t="s">
        <v>105</v>
      </c>
      <c r="C43" s="38">
        <v>5500</v>
      </c>
      <c r="D43" s="183">
        <v>0</v>
      </c>
      <c r="E43" s="45">
        <v>0</v>
      </c>
      <c r="F43" s="371">
        <f t="shared" si="6"/>
        <v>5500</v>
      </c>
      <c r="G43" s="512"/>
      <c r="H43" s="39">
        <v>0</v>
      </c>
      <c r="I43" s="393">
        <v>0</v>
      </c>
      <c r="J43" s="48">
        <v>0</v>
      </c>
      <c r="K43" s="336">
        <f t="shared" si="7"/>
        <v>0</v>
      </c>
      <c r="M43" s="529">
        <f t="shared" si="2"/>
        <v>5500</v>
      </c>
      <c r="N43" s="529">
        <f t="shared" si="3"/>
        <v>0</v>
      </c>
      <c r="O43" s="529">
        <f t="shared" si="4"/>
        <v>0</v>
      </c>
      <c r="P43" s="529">
        <f t="shared" si="5"/>
        <v>5500</v>
      </c>
    </row>
    <row r="44" spans="1:16" ht="15">
      <c r="A44" s="46">
        <v>501</v>
      </c>
      <c r="B44" s="182" t="s">
        <v>19</v>
      </c>
      <c r="C44" s="38">
        <v>18000</v>
      </c>
      <c r="D44" s="183">
        <v>6000</v>
      </c>
      <c r="E44" s="45">
        <v>2000</v>
      </c>
      <c r="F44" s="371">
        <f t="shared" si="6"/>
        <v>26000</v>
      </c>
      <c r="H44" s="39">
        <v>27833.95</v>
      </c>
      <c r="I44" s="393">
        <v>1368</v>
      </c>
      <c r="J44" s="48">
        <v>0</v>
      </c>
      <c r="K44" s="336">
        <f t="shared" si="7"/>
        <v>29201.95</v>
      </c>
      <c r="M44" s="529">
        <f t="shared" si="2"/>
        <v>-9833.95</v>
      </c>
      <c r="N44" s="529">
        <f t="shared" si="3"/>
        <v>4632</v>
      </c>
      <c r="O44" s="529">
        <f t="shared" si="4"/>
        <v>2000</v>
      </c>
      <c r="P44" s="529">
        <f t="shared" si="5"/>
        <v>-3201.9500000000007</v>
      </c>
    </row>
    <row r="45" spans="1:16" ht="15">
      <c r="A45" s="46">
        <v>501</v>
      </c>
      <c r="B45" s="182" t="s">
        <v>20</v>
      </c>
      <c r="C45" s="38">
        <v>2000</v>
      </c>
      <c r="D45" s="183">
        <v>0</v>
      </c>
      <c r="E45" s="45">
        <v>0</v>
      </c>
      <c r="F45" s="371">
        <f t="shared" si="6"/>
        <v>2000</v>
      </c>
      <c r="H45" s="39">
        <v>291.17</v>
      </c>
      <c r="I45" s="393">
        <v>4777</v>
      </c>
      <c r="J45" s="48">
        <v>0</v>
      </c>
      <c r="K45" s="336">
        <f t="shared" si="7"/>
        <v>5068.17</v>
      </c>
      <c r="M45" s="529">
        <f t="shared" si="2"/>
        <v>1708.83</v>
      </c>
      <c r="N45" s="529">
        <f t="shared" si="3"/>
        <v>-4777</v>
      </c>
      <c r="O45" s="529">
        <f t="shared" si="4"/>
        <v>0</v>
      </c>
      <c r="P45" s="529">
        <f t="shared" si="5"/>
        <v>-3068.17</v>
      </c>
    </row>
    <row r="46" spans="1:16" ht="15">
      <c r="A46" s="46">
        <v>501</v>
      </c>
      <c r="B46" s="182" t="s">
        <v>21</v>
      </c>
      <c r="C46" s="38">
        <v>11000</v>
      </c>
      <c r="D46" s="183">
        <v>6000</v>
      </c>
      <c r="E46" s="45">
        <v>15000</v>
      </c>
      <c r="F46" s="371">
        <f t="shared" si="6"/>
        <v>32000</v>
      </c>
      <c r="H46" s="39">
        <v>73069.49</v>
      </c>
      <c r="I46" s="393">
        <v>3198</v>
      </c>
      <c r="J46" s="48">
        <v>6018.32</v>
      </c>
      <c r="K46" s="336">
        <f t="shared" si="7"/>
        <v>82285.81</v>
      </c>
      <c r="M46" s="529">
        <f t="shared" si="2"/>
        <v>-62069.490000000005</v>
      </c>
      <c r="N46" s="529">
        <f t="shared" si="3"/>
        <v>2802</v>
      </c>
      <c r="O46" s="529">
        <f t="shared" si="4"/>
        <v>8981.68</v>
      </c>
      <c r="P46" s="529">
        <f t="shared" si="5"/>
        <v>-50285.81</v>
      </c>
    </row>
    <row r="47" spans="1:16" ht="15">
      <c r="A47" s="46">
        <v>501</v>
      </c>
      <c r="B47" s="182" t="s">
        <v>22</v>
      </c>
      <c r="C47" s="38">
        <v>0</v>
      </c>
      <c r="D47" s="183">
        <v>0</v>
      </c>
      <c r="E47" s="45">
        <v>2000</v>
      </c>
      <c r="F47" s="371">
        <f t="shared" si="6"/>
        <v>2000</v>
      </c>
      <c r="H47" s="39">
        <v>0</v>
      </c>
      <c r="I47" s="393">
        <v>0</v>
      </c>
      <c r="J47" s="48">
        <v>5495.97</v>
      </c>
      <c r="K47" s="336">
        <f t="shared" si="7"/>
        <v>5495.97</v>
      </c>
      <c r="M47" s="529">
        <f t="shared" si="2"/>
        <v>0</v>
      </c>
      <c r="N47" s="529">
        <f t="shared" si="3"/>
        <v>0</v>
      </c>
      <c r="O47" s="529">
        <f t="shared" si="4"/>
        <v>-3495.9700000000003</v>
      </c>
      <c r="P47" s="529">
        <f t="shared" si="5"/>
        <v>-3495.9700000000003</v>
      </c>
    </row>
    <row r="48" spans="1:16" ht="15">
      <c r="A48" s="46">
        <v>501</v>
      </c>
      <c r="B48" s="182" t="s">
        <v>23</v>
      </c>
      <c r="C48" s="38">
        <v>0</v>
      </c>
      <c r="D48" s="183">
        <v>0</v>
      </c>
      <c r="E48" s="45">
        <v>0</v>
      </c>
      <c r="F48" s="371">
        <f t="shared" si="6"/>
        <v>0</v>
      </c>
      <c r="H48" s="39">
        <v>0</v>
      </c>
      <c r="I48" s="393">
        <v>0</v>
      </c>
      <c r="J48" s="48">
        <v>0</v>
      </c>
      <c r="K48" s="336">
        <f t="shared" si="7"/>
        <v>0</v>
      </c>
      <c r="M48" s="529">
        <f t="shared" si="2"/>
        <v>0</v>
      </c>
      <c r="N48" s="529">
        <f t="shared" si="3"/>
        <v>0</v>
      </c>
      <c r="O48" s="529">
        <f t="shared" si="4"/>
        <v>0</v>
      </c>
      <c r="P48" s="529">
        <f t="shared" si="5"/>
        <v>0</v>
      </c>
    </row>
    <row r="49" spans="1:16" ht="15">
      <c r="A49" s="46">
        <v>501</v>
      </c>
      <c r="B49" s="182" t="s">
        <v>24</v>
      </c>
      <c r="C49" s="38">
        <v>5000</v>
      </c>
      <c r="D49" s="183">
        <v>0</v>
      </c>
      <c r="E49" s="45">
        <v>0</v>
      </c>
      <c r="F49" s="371">
        <f t="shared" si="6"/>
        <v>5000</v>
      </c>
      <c r="H49" s="39">
        <v>0</v>
      </c>
      <c r="I49" s="393">
        <v>0</v>
      </c>
      <c r="J49" s="48">
        <v>0</v>
      </c>
      <c r="K49" s="336">
        <f t="shared" si="7"/>
        <v>0</v>
      </c>
      <c r="M49" s="529">
        <f t="shared" si="2"/>
        <v>5000</v>
      </c>
      <c r="N49" s="529">
        <f t="shared" si="3"/>
        <v>0</v>
      </c>
      <c r="O49" s="529">
        <f t="shared" si="4"/>
        <v>0</v>
      </c>
      <c r="P49" s="529">
        <f t="shared" si="5"/>
        <v>5000</v>
      </c>
    </row>
    <row r="50" spans="1:16" ht="15">
      <c r="A50" s="46">
        <v>501</v>
      </c>
      <c r="B50" s="182" t="s">
        <v>25</v>
      </c>
      <c r="C50" s="38">
        <v>35000</v>
      </c>
      <c r="D50" s="44">
        <v>12000</v>
      </c>
      <c r="E50" s="45">
        <v>10000</v>
      </c>
      <c r="F50" s="371">
        <f t="shared" si="6"/>
        <v>57000</v>
      </c>
      <c r="H50" s="39">
        <v>29314.45</v>
      </c>
      <c r="I50" s="394">
        <v>15179.95</v>
      </c>
      <c r="J50" s="48">
        <v>310</v>
      </c>
      <c r="K50" s="336">
        <f t="shared" si="7"/>
        <v>44804.4</v>
      </c>
      <c r="M50" s="529">
        <f t="shared" si="2"/>
        <v>5685.549999999999</v>
      </c>
      <c r="N50" s="529">
        <f t="shared" si="3"/>
        <v>-3179.9500000000007</v>
      </c>
      <c r="O50" s="529">
        <f t="shared" si="4"/>
        <v>9690</v>
      </c>
      <c r="P50" s="529">
        <f t="shared" si="5"/>
        <v>12195.599999999999</v>
      </c>
    </row>
    <row r="51" spans="1:16" ht="15">
      <c r="A51" s="46">
        <v>501</v>
      </c>
      <c r="B51" s="182" t="s">
        <v>26</v>
      </c>
      <c r="C51" s="38">
        <v>20000</v>
      </c>
      <c r="D51" s="183">
        <v>10000</v>
      </c>
      <c r="E51" s="45">
        <v>0</v>
      </c>
      <c r="F51" s="371">
        <f t="shared" si="6"/>
        <v>30000</v>
      </c>
      <c r="H51" s="39">
        <v>1990</v>
      </c>
      <c r="I51" s="393">
        <v>0</v>
      </c>
      <c r="J51" s="48">
        <v>0</v>
      </c>
      <c r="K51" s="336">
        <f t="shared" si="7"/>
        <v>1990</v>
      </c>
      <c r="M51" s="529">
        <f t="shared" si="2"/>
        <v>18010</v>
      </c>
      <c r="N51" s="529">
        <f t="shared" si="3"/>
        <v>10000</v>
      </c>
      <c r="O51" s="529">
        <f t="shared" si="4"/>
        <v>0</v>
      </c>
      <c r="P51" s="529">
        <f t="shared" si="5"/>
        <v>28010</v>
      </c>
    </row>
    <row r="52" spans="1:16" ht="15">
      <c r="A52" s="342" t="s">
        <v>28</v>
      </c>
      <c r="B52" s="342"/>
      <c r="C52" s="343">
        <f>SUM(C40:C51)</f>
        <v>130360</v>
      </c>
      <c r="D52" s="344">
        <f>SUM(D40:D51)</f>
        <v>59000</v>
      </c>
      <c r="E52" s="344">
        <f>SUM(E40:E51)</f>
        <v>329000</v>
      </c>
      <c r="F52" s="151">
        <f t="shared" si="6"/>
        <v>518360</v>
      </c>
      <c r="H52" s="254">
        <f>SUM(H40:H51)</f>
        <v>159500.06</v>
      </c>
      <c r="I52" s="395">
        <f>SUM(I40:I51)</f>
        <v>33373.94</v>
      </c>
      <c r="J52" s="395">
        <f>SUM(J40:J51)</f>
        <v>225993.69</v>
      </c>
      <c r="K52" s="156">
        <f t="shared" si="7"/>
        <v>418867.69</v>
      </c>
      <c r="M52" s="529">
        <f t="shared" si="2"/>
        <v>-29140.059999999998</v>
      </c>
      <c r="N52" s="529">
        <f t="shared" si="3"/>
        <v>25626.059999999998</v>
      </c>
      <c r="O52" s="529">
        <f t="shared" si="4"/>
        <v>103006.31</v>
      </c>
      <c r="P52" s="529">
        <f t="shared" si="5"/>
        <v>99492.31</v>
      </c>
    </row>
    <row r="53" spans="1:16" ht="15">
      <c r="A53" s="348">
        <v>502</v>
      </c>
      <c r="B53" s="349" t="s">
        <v>29</v>
      </c>
      <c r="C53" s="350">
        <v>3000</v>
      </c>
      <c r="D53" s="351">
        <v>4000</v>
      </c>
      <c r="E53" s="359">
        <v>3000</v>
      </c>
      <c r="F53" s="371">
        <f t="shared" si="6"/>
        <v>10000</v>
      </c>
      <c r="H53" s="396">
        <v>8792.29</v>
      </c>
      <c r="I53" s="397">
        <v>25414.3</v>
      </c>
      <c r="J53" s="499">
        <v>0</v>
      </c>
      <c r="K53" s="336">
        <f t="shared" si="7"/>
        <v>34206.59</v>
      </c>
      <c r="M53" s="529">
        <f t="shared" si="2"/>
        <v>-5792.290000000001</v>
      </c>
      <c r="N53" s="529">
        <f t="shared" si="3"/>
        <v>-21414.3</v>
      </c>
      <c r="O53" s="529">
        <f t="shared" si="4"/>
        <v>3000</v>
      </c>
      <c r="P53" s="529">
        <f t="shared" si="5"/>
        <v>-24206.589999999997</v>
      </c>
    </row>
    <row r="54" spans="1:16" ht="15">
      <c r="A54" s="348">
        <v>502</v>
      </c>
      <c r="B54" s="349" t="s">
        <v>128</v>
      </c>
      <c r="C54" s="38">
        <v>100000</v>
      </c>
      <c r="D54" s="38">
        <v>100000</v>
      </c>
      <c r="E54" s="359">
        <v>0</v>
      </c>
      <c r="F54" s="371">
        <f t="shared" si="6"/>
        <v>200000</v>
      </c>
      <c r="G54" s="512"/>
      <c r="H54" s="396">
        <v>64290.76</v>
      </c>
      <c r="I54" s="397">
        <v>139844.14</v>
      </c>
      <c r="J54" s="499">
        <v>0</v>
      </c>
      <c r="K54" s="336">
        <f t="shared" si="7"/>
        <v>204134.90000000002</v>
      </c>
      <c r="M54" s="529">
        <f t="shared" si="2"/>
        <v>35709.24</v>
      </c>
      <c r="N54" s="529">
        <f t="shared" si="3"/>
        <v>-39844.140000000014</v>
      </c>
      <c r="O54" s="529">
        <f t="shared" si="4"/>
        <v>0</v>
      </c>
      <c r="P54" s="529">
        <f t="shared" si="5"/>
        <v>-4134.900000000023</v>
      </c>
    </row>
    <row r="55" spans="1:16" ht="15">
      <c r="A55" s="365">
        <v>502</v>
      </c>
      <c r="B55" s="366" t="s">
        <v>30</v>
      </c>
      <c r="C55" s="358">
        <v>0</v>
      </c>
      <c r="D55" s="358">
        <v>0</v>
      </c>
      <c r="E55" s="367">
        <v>0</v>
      </c>
      <c r="F55" s="493">
        <f t="shared" si="6"/>
        <v>0</v>
      </c>
      <c r="G55" s="364"/>
      <c r="H55" s="398">
        <v>0</v>
      </c>
      <c r="I55" s="399">
        <v>0</v>
      </c>
      <c r="J55" s="500">
        <v>0</v>
      </c>
      <c r="K55" s="431">
        <f t="shared" si="7"/>
        <v>0</v>
      </c>
      <c r="M55" s="529">
        <f t="shared" si="2"/>
        <v>0</v>
      </c>
      <c r="N55" s="529">
        <f t="shared" si="3"/>
        <v>0</v>
      </c>
      <c r="O55" s="529">
        <f t="shared" si="4"/>
        <v>0</v>
      </c>
      <c r="P55" s="529">
        <f t="shared" si="5"/>
        <v>0</v>
      </c>
    </row>
    <row r="56" spans="1:16" ht="15">
      <c r="A56" s="348">
        <v>502</v>
      </c>
      <c r="B56" s="349" t="s">
        <v>31</v>
      </c>
      <c r="C56" s="353">
        <v>35000</v>
      </c>
      <c r="D56" s="38">
        <v>65000</v>
      </c>
      <c r="E56" s="359">
        <v>0</v>
      </c>
      <c r="F56" s="371">
        <f t="shared" si="6"/>
        <v>100000</v>
      </c>
      <c r="H56" s="401">
        <v>30547.38</v>
      </c>
      <c r="I56" s="402">
        <v>54204.87</v>
      </c>
      <c r="J56" s="499">
        <v>0</v>
      </c>
      <c r="K56" s="336">
        <f t="shared" si="7"/>
        <v>84752.25</v>
      </c>
      <c r="M56" s="529">
        <f t="shared" si="2"/>
        <v>4452.619999999999</v>
      </c>
      <c r="N56" s="529">
        <f t="shared" si="3"/>
        <v>10795.129999999997</v>
      </c>
      <c r="O56" s="529">
        <f t="shared" si="4"/>
        <v>0</v>
      </c>
      <c r="P56" s="529">
        <f t="shared" si="5"/>
        <v>15247.75</v>
      </c>
    </row>
    <row r="57" spans="1:16" ht="15">
      <c r="A57" s="365">
        <v>502</v>
      </c>
      <c r="B57" s="366" t="s">
        <v>32</v>
      </c>
      <c r="C57" s="368">
        <v>0</v>
      </c>
      <c r="D57" s="358">
        <v>0</v>
      </c>
      <c r="E57" s="367">
        <v>0</v>
      </c>
      <c r="F57" s="493">
        <f t="shared" si="6"/>
        <v>0</v>
      </c>
      <c r="G57" s="364"/>
      <c r="H57" s="403">
        <v>0</v>
      </c>
      <c r="I57" s="399">
        <v>0</v>
      </c>
      <c r="J57" s="500">
        <v>0</v>
      </c>
      <c r="K57" s="431">
        <f t="shared" si="7"/>
        <v>0</v>
      </c>
      <c r="M57" s="529">
        <f t="shared" si="2"/>
        <v>0</v>
      </c>
      <c r="N57" s="529">
        <f t="shared" si="3"/>
        <v>0</v>
      </c>
      <c r="O57" s="529">
        <f t="shared" si="4"/>
        <v>0</v>
      </c>
      <c r="P57" s="529">
        <f t="shared" si="5"/>
        <v>0</v>
      </c>
    </row>
    <row r="58" spans="1:16" ht="15">
      <c r="A58" s="250" t="s">
        <v>33</v>
      </c>
      <c r="B58" s="250"/>
      <c r="C58" s="251">
        <f>SUM(C53:C57)</f>
        <v>138000</v>
      </c>
      <c r="D58" s="251">
        <f>SUM(D53:D57)</f>
        <v>169000</v>
      </c>
      <c r="E58" s="494">
        <f>SUM(E53:E57)</f>
        <v>3000</v>
      </c>
      <c r="F58" s="151">
        <f t="shared" si="6"/>
        <v>310000</v>
      </c>
      <c r="H58" s="503">
        <f>SUM(H53:H57)</f>
        <v>103630.43000000001</v>
      </c>
      <c r="I58" s="254">
        <f>SUM(I53:I57)</f>
        <v>219463.31</v>
      </c>
      <c r="J58" s="501">
        <f>SUM(J53:J57)</f>
        <v>0</v>
      </c>
      <c r="K58" s="156">
        <f t="shared" si="7"/>
        <v>323093.74</v>
      </c>
      <c r="M58" s="529">
        <f t="shared" si="2"/>
        <v>34369.56999999999</v>
      </c>
      <c r="N58" s="529">
        <f t="shared" si="3"/>
        <v>-50463.31</v>
      </c>
      <c r="O58" s="529">
        <f t="shared" si="4"/>
        <v>3000</v>
      </c>
      <c r="P58" s="529">
        <f t="shared" si="5"/>
        <v>-13093.73999999999</v>
      </c>
    </row>
    <row r="59" spans="1:16" ht="15">
      <c r="A59" s="560">
        <v>50421</v>
      </c>
      <c r="B59" s="361" t="s">
        <v>35</v>
      </c>
      <c r="C59" s="362">
        <v>0</v>
      </c>
      <c r="D59" s="362">
        <v>0</v>
      </c>
      <c r="E59" s="362">
        <v>0</v>
      </c>
      <c r="F59" s="373">
        <f>SUM(C59:E59)</f>
        <v>0</v>
      </c>
      <c r="G59" s="364"/>
      <c r="H59" s="392">
        <v>0</v>
      </c>
      <c r="I59" s="392">
        <v>0</v>
      </c>
      <c r="J59" s="392">
        <v>0</v>
      </c>
      <c r="K59" s="363">
        <f>SUM(H59:J59)</f>
        <v>0</v>
      </c>
      <c r="M59" s="529">
        <f t="shared" si="2"/>
        <v>0</v>
      </c>
      <c r="N59" s="529">
        <f t="shared" si="3"/>
        <v>0</v>
      </c>
      <c r="O59" s="529">
        <f t="shared" si="4"/>
        <v>0</v>
      </c>
      <c r="P59" s="529">
        <f t="shared" si="5"/>
        <v>0</v>
      </c>
    </row>
    <row r="60" spans="1:16" ht="15">
      <c r="A60" s="559">
        <v>511</v>
      </c>
      <c r="B60" s="561" t="s">
        <v>34</v>
      </c>
      <c r="C60" s="565">
        <v>100000</v>
      </c>
      <c r="D60" s="562">
        <v>25000</v>
      </c>
      <c r="E60" s="45">
        <v>25000</v>
      </c>
      <c r="F60" s="371">
        <f t="shared" si="6"/>
        <v>150000</v>
      </c>
      <c r="H60" s="39">
        <v>94733.85</v>
      </c>
      <c r="I60" s="48">
        <v>9840</v>
      </c>
      <c r="J60" s="48">
        <v>811</v>
      </c>
      <c r="K60" s="336">
        <f aca="true" t="shared" si="8" ref="K60:K80">SUM(H60:J60)</f>
        <v>105384.85</v>
      </c>
      <c r="M60" s="529">
        <f t="shared" si="2"/>
        <v>5266.149999999994</v>
      </c>
      <c r="N60" s="529">
        <f t="shared" si="3"/>
        <v>15160</v>
      </c>
      <c r="O60" s="529">
        <f t="shared" si="4"/>
        <v>24189</v>
      </c>
      <c r="P60" s="529">
        <f t="shared" si="5"/>
        <v>44615.149999999994</v>
      </c>
    </row>
    <row r="61" spans="1:16" ht="15.75">
      <c r="A61" s="559">
        <v>511</v>
      </c>
      <c r="B61" s="564" t="s">
        <v>136</v>
      </c>
      <c r="C61" s="566">
        <v>0</v>
      </c>
      <c r="D61" s="183">
        <v>350000</v>
      </c>
      <c r="E61" s="261">
        <v>0</v>
      </c>
      <c r="F61" s="371">
        <f t="shared" si="6"/>
        <v>350000</v>
      </c>
      <c r="H61" s="39">
        <v>0</v>
      </c>
      <c r="I61" s="393">
        <v>0</v>
      </c>
      <c r="J61" s="48">
        <v>0</v>
      </c>
      <c r="K61" s="336">
        <f t="shared" si="8"/>
        <v>0</v>
      </c>
      <c r="M61" s="529">
        <f t="shared" si="2"/>
        <v>0</v>
      </c>
      <c r="N61" s="529">
        <f t="shared" si="3"/>
        <v>350000</v>
      </c>
      <c r="O61" s="529">
        <f t="shared" si="4"/>
        <v>0</v>
      </c>
      <c r="P61" s="529"/>
    </row>
    <row r="62" spans="1:16" ht="15">
      <c r="A62" s="559">
        <v>512</v>
      </c>
      <c r="B62" s="260" t="s">
        <v>93</v>
      </c>
      <c r="C62" s="566">
        <v>0</v>
      </c>
      <c r="D62" s="387">
        <v>0</v>
      </c>
      <c r="E62" s="562">
        <v>0</v>
      </c>
      <c r="F62" s="371">
        <f t="shared" si="6"/>
        <v>0</v>
      </c>
      <c r="H62" s="39">
        <v>3877</v>
      </c>
      <c r="I62" s="393">
        <v>1243</v>
      </c>
      <c r="J62" s="48">
        <v>0</v>
      </c>
      <c r="K62" s="336">
        <f t="shared" si="8"/>
        <v>5120</v>
      </c>
      <c r="M62" s="529">
        <f t="shared" si="2"/>
        <v>-3877</v>
      </c>
      <c r="N62" s="529">
        <f t="shared" si="3"/>
        <v>-1243</v>
      </c>
      <c r="O62" s="529">
        <f t="shared" si="4"/>
        <v>0</v>
      </c>
      <c r="P62" s="529">
        <f t="shared" si="5"/>
        <v>-5120</v>
      </c>
    </row>
    <row r="63" spans="1:16" ht="15">
      <c r="A63" s="559">
        <v>518</v>
      </c>
      <c r="B63" s="127" t="s">
        <v>86</v>
      </c>
      <c r="C63" s="43">
        <v>8000</v>
      </c>
      <c r="D63" s="130">
        <v>0</v>
      </c>
      <c r="E63" s="124">
        <v>1000</v>
      </c>
      <c r="F63" s="371">
        <f t="shared" si="6"/>
        <v>9000</v>
      </c>
      <c r="G63" s="512"/>
      <c r="H63" s="39">
        <v>6772.83</v>
      </c>
      <c r="I63" s="48">
        <v>0</v>
      </c>
      <c r="J63" s="48">
        <v>3975</v>
      </c>
      <c r="K63" s="336">
        <f t="shared" si="8"/>
        <v>10747.83</v>
      </c>
      <c r="M63" s="529">
        <f t="shared" si="2"/>
        <v>1227.17</v>
      </c>
      <c r="N63" s="529">
        <f t="shared" si="3"/>
        <v>0</v>
      </c>
      <c r="O63" s="529">
        <f t="shared" si="4"/>
        <v>-2975</v>
      </c>
      <c r="P63" s="529">
        <f t="shared" si="5"/>
        <v>-1747.83</v>
      </c>
    </row>
    <row r="64" spans="1:16" ht="15">
      <c r="A64" s="559">
        <v>518</v>
      </c>
      <c r="B64" s="260" t="s">
        <v>37</v>
      </c>
      <c r="C64" s="353">
        <v>20000</v>
      </c>
      <c r="D64" s="45">
        <v>18000</v>
      </c>
      <c r="E64" s="45">
        <v>4000</v>
      </c>
      <c r="F64" s="371">
        <f t="shared" si="6"/>
        <v>42000</v>
      </c>
      <c r="H64" s="39">
        <v>39550.07</v>
      </c>
      <c r="I64" s="48">
        <v>8307.5</v>
      </c>
      <c r="J64" s="48">
        <v>0</v>
      </c>
      <c r="K64" s="336">
        <f t="shared" si="8"/>
        <v>47857.57</v>
      </c>
      <c r="M64" s="529">
        <f t="shared" si="2"/>
        <v>-19550.07</v>
      </c>
      <c r="N64" s="529">
        <f t="shared" si="3"/>
        <v>9692.5</v>
      </c>
      <c r="O64" s="529">
        <f t="shared" si="4"/>
        <v>4000</v>
      </c>
      <c r="P64" s="529">
        <f t="shared" si="5"/>
        <v>-5857.57</v>
      </c>
    </row>
    <row r="65" spans="1:16" ht="15">
      <c r="A65" s="559">
        <v>518</v>
      </c>
      <c r="B65" s="260" t="s">
        <v>38</v>
      </c>
      <c r="C65" s="353">
        <v>1000</v>
      </c>
      <c r="D65" s="45">
        <v>0</v>
      </c>
      <c r="E65" s="45">
        <v>0</v>
      </c>
      <c r="F65" s="371">
        <f t="shared" si="6"/>
        <v>1000</v>
      </c>
      <c r="H65" s="39">
        <v>1456</v>
      </c>
      <c r="I65" s="48">
        <v>773.65</v>
      </c>
      <c r="J65" s="48">
        <v>0</v>
      </c>
      <c r="K65" s="336">
        <f t="shared" si="8"/>
        <v>2229.65</v>
      </c>
      <c r="M65" s="529">
        <f t="shared" si="2"/>
        <v>-456</v>
      </c>
      <c r="N65" s="529">
        <f t="shared" si="3"/>
        <v>-773.65</v>
      </c>
      <c r="O65" s="529">
        <f t="shared" si="4"/>
        <v>0</v>
      </c>
      <c r="P65" s="529">
        <f t="shared" si="5"/>
        <v>-1229.65</v>
      </c>
    </row>
    <row r="66" spans="1:16" ht="15">
      <c r="A66" s="559">
        <v>518</v>
      </c>
      <c r="B66" s="561" t="s">
        <v>39</v>
      </c>
      <c r="C66" s="38">
        <v>6000</v>
      </c>
      <c r="D66" s="45">
        <v>6000</v>
      </c>
      <c r="E66" s="45">
        <v>0</v>
      </c>
      <c r="F66" s="371">
        <f t="shared" si="6"/>
        <v>12000</v>
      </c>
      <c r="H66" s="39">
        <v>0</v>
      </c>
      <c r="I66" s="48">
        <v>3860</v>
      </c>
      <c r="J66" s="48">
        <v>0</v>
      </c>
      <c r="K66" s="336">
        <f t="shared" si="8"/>
        <v>3860</v>
      </c>
      <c r="M66" s="529">
        <f t="shared" si="2"/>
        <v>6000</v>
      </c>
      <c r="N66" s="529">
        <f>D66-I66</f>
        <v>2140</v>
      </c>
      <c r="O66" s="529">
        <f t="shared" si="4"/>
        <v>0</v>
      </c>
      <c r="P66" s="529">
        <f t="shared" si="5"/>
        <v>8140</v>
      </c>
    </row>
    <row r="67" spans="1:16" ht="15">
      <c r="A67" s="46">
        <v>518</v>
      </c>
      <c r="B67" s="322" t="s">
        <v>159</v>
      </c>
      <c r="C67" s="38">
        <v>0</v>
      </c>
      <c r="D67" s="45">
        <v>0</v>
      </c>
      <c r="E67" s="45">
        <v>0</v>
      </c>
      <c r="F67" s="371">
        <f t="shared" si="6"/>
        <v>0</v>
      </c>
      <c r="G67" s="512"/>
      <c r="H67" s="39">
        <v>1482</v>
      </c>
      <c r="I67" s="48">
        <v>0</v>
      </c>
      <c r="J67" s="48">
        <v>0</v>
      </c>
      <c r="K67" s="336">
        <f t="shared" si="8"/>
        <v>1482</v>
      </c>
      <c r="M67" s="529">
        <f t="shared" si="2"/>
        <v>-1482</v>
      </c>
      <c r="N67" s="529">
        <f t="shared" si="3"/>
        <v>0</v>
      </c>
      <c r="O67" s="529">
        <f t="shared" si="4"/>
        <v>0</v>
      </c>
      <c r="P67" s="529">
        <f t="shared" si="5"/>
        <v>-1482</v>
      </c>
    </row>
    <row r="68" spans="1:16" ht="15">
      <c r="A68" s="354">
        <v>518</v>
      </c>
      <c r="B68" s="369" t="s">
        <v>40</v>
      </c>
      <c r="C68" s="358">
        <v>0</v>
      </c>
      <c r="D68" s="356">
        <v>0</v>
      </c>
      <c r="E68" s="356">
        <f>SUM(C68:D68)</f>
        <v>0</v>
      </c>
      <c r="F68" s="493">
        <f t="shared" si="6"/>
        <v>0</v>
      </c>
      <c r="G68" s="364"/>
      <c r="H68" s="400">
        <v>0</v>
      </c>
      <c r="I68" s="404">
        <v>0</v>
      </c>
      <c r="J68" s="404">
        <v>0</v>
      </c>
      <c r="K68" s="431">
        <f t="shared" si="8"/>
        <v>0</v>
      </c>
      <c r="M68" s="529">
        <f t="shared" si="2"/>
        <v>0</v>
      </c>
      <c r="N68" s="529">
        <f t="shared" si="3"/>
        <v>0</v>
      </c>
      <c r="O68" s="529">
        <f t="shared" si="4"/>
        <v>0</v>
      </c>
      <c r="P68" s="529">
        <f t="shared" si="5"/>
        <v>0</v>
      </c>
    </row>
    <row r="69" spans="1:16" ht="15">
      <c r="A69" s="46">
        <v>518</v>
      </c>
      <c r="B69" s="322" t="s">
        <v>107</v>
      </c>
      <c r="C69" s="38">
        <v>0</v>
      </c>
      <c r="D69" s="45">
        <v>0</v>
      </c>
      <c r="E69" s="45">
        <f>SUM(C69:D69)</f>
        <v>0</v>
      </c>
      <c r="F69" s="371">
        <f t="shared" si="6"/>
        <v>0</v>
      </c>
      <c r="G69" s="512"/>
      <c r="H69" s="39">
        <v>0</v>
      </c>
      <c r="I69" s="48">
        <v>0</v>
      </c>
      <c r="J69" s="48">
        <v>0</v>
      </c>
      <c r="K69" s="336">
        <f t="shared" si="8"/>
        <v>0</v>
      </c>
      <c r="M69" s="529">
        <f t="shared" si="2"/>
        <v>0</v>
      </c>
      <c r="N69" s="529">
        <f t="shared" si="3"/>
        <v>0</v>
      </c>
      <c r="O69" s="529">
        <f t="shared" si="4"/>
        <v>0</v>
      </c>
      <c r="P69" s="529">
        <f t="shared" si="5"/>
        <v>0</v>
      </c>
    </row>
    <row r="70" spans="1:16" ht="15">
      <c r="A70" s="46">
        <v>518</v>
      </c>
      <c r="B70" s="322" t="s">
        <v>41</v>
      </c>
      <c r="C70" s="38">
        <v>30000</v>
      </c>
      <c r="D70" s="45">
        <v>0</v>
      </c>
      <c r="E70" s="45">
        <v>0</v>
      </c>
      <c r="F70" s="371">
        <f t="shared" si="6"/>
        <v>30000</v>
      </c>
      <c r="G70" s="512"/>
      <c r="H70" s="39">
        <v>27595</v>
      </c>
      <c r="I70" s="48">
        <v>7524</v>
      </c>
      <c r="J70" s="48">
        <v>0</v>
      </c>
      <c r="K70" s="336">
        <f t="shared" si="8"/>
        <v>35119</v>
      </c>
      <c r="M70" s="529">
        <f t="shared" si="2"/>
        <v>2405</v>
      </c>
      <c r="N70" s="529">
        <f t="shared" si="3"/>
        <v>-7524</v>
      </c>
      <c r="O70" s="529">
        <f t="shared" si="4"/>
        <v>0</v>
      </c>
      <c r="P70" s="529">
        <f t="shared" si="5"/>
        <v>-5119</v>
      </c>
    </row>
    <row r="71" spans="1:16" ht="15">
      <c r="A71" s="46">
        <v>518</v>
      </c>
      <c r="B71" s="322" t="s">
        <v>43</v>
      </c>
      <c r="C71" s="38">
        <v>2000</v>
      </c>
      <c r="D71" s="45">
        <v>22000</v>
      </c>
      <c r="E71" s="45">
        <v>0</v>
      </c>
      <c r="F71" s="371">
        <f t="shared" si="6"/>
        <v>24000</v>
      </c>
      <c r="H71" s="39">
        <v>3000</v>
      </c>
      <c r="I71" s="48">
        <v>0</v>
      </c>
      <c r="J71" s="48">
        <v>0</v>
      </c>
      <c r="K71" s="336">
        <f t="shared" si="8"/>
        <v>3000</v>
      </c>
      <c r="M71" s="529">
        <f t="shared" si="2"/>
        <v>-1000</v>
      </c>
      <c r="N71" s="529">
        <f t="shared" si="3"/>
        <v>22000</v>
      </c>
      <c r="O71" s="529">
        <f t="shared" si="4"/>
        <v>0</v>
      </c>
      <c r="P71" s="529">
        <f t="shared" si="5"/>
        <v>21000</v>
      </c>
    </row>
    <row r="72" spans="1:16" ht="15">
      <c r="A72" s="46">
        <v>518</v>
      </c>
      <c r="B72" s="322" t="s">
        <v>44</v>
      </c>
      <c r="C72" s="38">
        <v>42000</v>
      </c>
      <c r="D72" s="45">
        <v>42000</v>
      </c>
      <c r="E72" s="45">
        <v>0</v>
      </c>
      <c r="F72" s="371">
        <f t="shared" si="6"/>
        <v>84000</v>
      </c>
      <c r="H72" s="39">
        <v>75504</v>
      </c>
      <c r="I72" s="48">
        <v>23595</v>
      </c>
      <c r="J72" s="48">
        <v>0</v>
      </c>
      <c r="K72" s="336">
        <f t="shared" si="8"/>
        <v>99099</v>
      </c>
      <c r="M72" s="529">
        <f t="shared" si="2"/>
        <v>-33504</v>
      </c>
      <c r="N72" s="529">
        <f t="shared" si="3"/>
        <v>18405</v>
      </c>
      <c r="O72" s="529">
        <f t="shared" si="4"/>
        <v>0</v>
      </c>
      <c r="P72" s="529">
        <f t="shared" si="5"/>
        <v>-15099</v>
      </c>
    </row>
    <row r="73" spans="1:16" ht="15">
      <c r="A73" s="46">
        <v>518</v>
      </c>
      <c r="B73" s="322" t="s">
        <v>45</v>
      </c>
      <c r="C73" s="38">
        <v>10000</v>
      </c>
      <c r="D73" s="45">
        <v>0</v>
      </c>
      <c r="E73" s="45">
        <v>0</v>
      </c>
      <c r="F73" s="371">
        <f t="shared" si="6"/>
        <v>10000</v>
      </c>
      <c r="G73" s="528"/>
      <c r="H73" s="39">
        <v>0</v>
      </c>
      <c r="I73" s="48">
        <v>6160</v>
      </c>
      <c r="J73" s="48">
        <v>0</v>
      </c>
      <c r="K73" s="336">
        <f t="shared" si="8"/>
        <v>6160</v>
      </c>
      <c r="M73" s="529">
        <f t="shared" si="2"/>
        <v>10000</v>
      </c>
      <c r="N73" s="529">
        <f t="shared" si="3"/>
        <v>-6160</v>
      </c>
      <c r="O73" s="529">
        <f t="shared" si="4"/>
        <v>0</v>
      </c>
      <c r="P73" s="529">
        <f t="shared" si="5"/>
        <v>3840</v>
      </c>
    </row>
    <row r="74" spans="1:16" ht="15">
      <c r="A74" s="46">
        <v>518</v>
      </c>
      <c r="B74" s="322" t="s">
        <v>46</v>
      </c>
      <c r="C74" s="38">
        <v>21000</v>
      </c>
      <c r="D74" s="45">
        <v>20000</v>
      </c>
      <c r="E74" s="45">
        <v>3000</v>
      </c>
      <c r="F74" s="371">
        <f t="shared" si="6"/>
        <v>44000</v>
      </c>
      <c r="H74" s="39">
        <v>42379.83</v>
      </c>
      <c r="I74" s="48">
        <v>7361.54</v>
      </c>
      <c r="J74" s="48">
        <v>1820</v>
      </c>
      <c r="K74" s="336">
        <f t="shared" si="8"/>
        <v>51561.37</v>
      </c>
      <c r="M74" s="529">
        <f t="shared" si="2"/>
        <v>-21379.83</v>
      </c>
      <c r="N74" s="529">
        <f t="shared" si="3"/>
        <v>12638.46</v>
      </c>
      <c r="O74" s="529">
        <f t="shared" si="4"/>
        <v>1180</v>
      </c>
      <c r="P74" s="529">
        <f t="shared" si="5"/>
        <v>-7561.370000000003</v>
      </c>
    </row>
    <row r="75" spans="1:16" ht="15">
      <c r="A75" s="46">
        <v>518</v>
      </c>
      <c r="B75" s="322" t="s">
        <v>47</v>
      </c>
      <c r="C75" s="38">
        <v>14000</v>
      </c>
      <c r="D75" s="45">
        <v>2000</v>
      </c>
      <c r="E75" s="45">
        <v>0</v>
      </c>
      <c r="F75" s="371">
        <f t="shared" si="6"/>
        <v>16000</v>
      </c>
      <c r="H75" s="39">
        <v>45249.95</v>
      </c>
      <c r="I75" s="48">
        <v>0</v>
      </c>
      <c r="J75" s="48">
        <v>1250</v>
      </c>
      <c r="K75" s="336">
        <f t="shared" si="8"/>
        <v>46499.95</v>
      </c>
      <c r="M75" s="529">
        <f t="shared" si="2"/>
        <v>-31249.949999999997</v>
      </c>
      <c r="N75" s="529">
        <f t="shared" si="3"/>
        <v>2000</v>
      </c>
      <c r="O75" s="529">
        <f t="shared" si="4"/>
        <v>-1250</v>
      </c>
      <c r="P75" s="529">
        <f t="shared" si="5"/>
        <v>-30499.949999999997</v>
      </c>
    </row>
    <row r="76" spans="1:16" ht="15">
      <c r="A76" s="46">
        <v>518</v>
      </c>
      <c r="B76" s="322" t="s">
        <v>48</v>
      </c>
      <c r="C76" s="38">
        <v>18000</v>
      </c>
      <c r="D76" s="45">
        <v>0</v>
      </c>
      <c r="E76" s="45">
        <v>0</v>
      </c>
      <c r="F76" s="371">
        <f t="shared" si="6"/>
        <v>18000</v>
      </c>
      <c r="H76" s="48">
        <v>0</v>
      </c>
      <c r="I76" s="48">
        <v>0</v>
      </c>
      <c r="J76" s="48">
        <v>0</v>
      </c>
      <c r="K76" s="336">
        <f t="shared" si="8"/>
        <v>0</v>
      </c>
      <c r="M76" s="529">
        <f t="shared" si="2"/>
        <v>18000</v>
      </c>
      <c r="N76" s="529">
        <f t="shared" si="3"/>
        <v>0</v>
      </c>
      <c r="O76" s="529">
        <f t="shared" si="4"/>
        <v>0</v>
      </c>
      <c r="P76" s="529">
        <f t="shared" si="5"/>
        <v>18000</v>
      </c>
    </row>
    <row r="77" spans="1:16" ht="15">
      <c r="A77" s="46">
        <v>518</v>
      </c>
      <c r="B77" s="322" t="s">
        <v>49</v>
      </c>
      <c r="C77" s="45">
        <v>20000</v>
      </c>
      <c r="D77" s="45">
        <v>0</v>
      </c>
      <c r="E77" s="45">
        <v>0</v>
      </c>
      <c r="F77" s="371">
        <f t="shared" si="6"/>
        <v>20000</v>
      </c>
      <c r="G77" s="364"/>
      <c r="H77" s="48">
        <v>29040</v>
      </c>
      <c r="I77" s="48">
        <v>0</v>
      </c>
      <c r="J77" s="48">
        <v>0</v>
      </c>
      <c r="K77" s="336">
        <f t="shared" si="8"/>
        <v>29040</v>
      </c>
      <c r="M77" s="529">
        <f t="shared" si="2"/>
        <v>-9040</v>
      </c>
      <c r="N77" s="529">
        <f t="shared" si="3"/>
        <v>0</v>
      </c>
      <c r="O77" s="529">
        <f t="shared" si="4"/>
        <v>0</v>
      </c>
      <c r="P77" s="529">
        <f t="shared" si="5"/>
        <v>-9040</v>
      </c>
    </row>
    <row r="78" spans="1:16" ht="15">
      <c r="A78" s="172" t="s">
        <v>50</v>
      </c>
      <c r="B78" s="172"/>
      <c r="C78" s="173">
        <f>SUM(C59:C77)</f>
        <v>292000</v>
      </c>
      <c r="D78" s="173">
        <f>SUM(D59:D77)</f>
        <v>485000</v>
      </c>
      <c r="E78" s="173">
        <f>SUM(E59:E77)</f>
        <v>33000</v>
      </c>
      <c r="F78" s="151">
        <f>SUM(C78:E78)</f>
        <v>810000</v>
      </c>
      <c r="H78" s="174">
        <f>SUM(H59:H77)</f>
        <v>370640.53</v>
      </c>
      <c r="I78" s="174">
        <f>SUM(I59:I77)</f>
        <v>68664.69</v>
      </c>
      <c r="J78" s="174">
        <f>SUM(J59:J77)</f>
        <v>7856</v>
      </c>
      <c r="K78" s="156">
        <f t="shared" si="8"/>
        <v>447161.22000000003</v>
      </c>
      <c r="M78" s="529">
        <f t="shared" si="2"/>
        <v>-78640.53000000003</v>
      </c>
      <c r="N78" s="529">
        <f t="shared" si="3"/>
        <v>416335.31</v>
      </c>
      <c r="O78" s="529">
        <f t="shared" si="4"/>
        <v>25144</v>
      </c>
      <c r="P78" s="529">
        <f t="shared" si="5"/>
        <v>362838.77999999997</v>
      </c>
    </row>
    <row r="79" spans="1:16" ht="15">
      <c r="A79" s="223">
        <v>521</v>
      </c>
      <c r="B79" s="224" t="s">
        <v>163</v>
      </c>
      <c r="C79" s="225">
        <v>0</v>
      </c>
      <c r="D79" s="225">
        <v>0</v>
      </c>
      <c r="E79" s="225">
        <f>SUM(C79:D79)</f>
        <v>0</v>
      </c>
      <c r="F79" s="376">
        <v>0</v>
      </c>
      <c r="H79" s="227">
        <v>0</v>
      </c>
      <c r="I79" s="227">
        <v>20000</v>
      </c>
      <c r="J79" s="227">
        <v>0</v>
      </c>
      <c r="K79" s="336">
        <f t="shared" si="8"/>
        <v>20000</v>
      </c>
      <c r="M79" s="529">
        <f t="shared" si="2"/>
        <v>0</v>
      </c>
      <c r="N79" s="529">
        <f t="shared" si="3"/>
        <v>-20000</v>
      </c>
      <c r="O79" s="529">
        <f t="shared" si="4"/>
        <v>0</v>
      </c>
      <c r="P79" s="529">
        <f t="shared" si="5"/>
        <v>-20000</v>
      </c>
    </row>
    <row r="80" spans="1:16" ht="15">
      <c r="A80" s="228">
        <v>521</v>
      </c>
      <c r="B80" s="229" t="s">
        <v>52</v>
      </c>
      <c r="C80" s="230">
        <v>20000</v>
      </c>
      <c r="D80" s="230">
        <v>0</v>
      </c>
      <c r="E80" s="230">
        <v>0</v>
      </c>
      <c r="F80" s="371">
        <f>SUM(C80:E80)</f>
        <v>20000</v>
      </c>
      <c r="H80" s="233">
        <v>11740</v>
      </c>
      <c r="I80" s="233">
        <v>0</v>
      </c>
      <c r="J80" s="233">
        <v>0</v>
      </c>
      <c r="K80" s="336">
        <f t="shared" si="8"/>
        <v>11740</v>
      </c>
      <c r="M80" s="529">
        <f t="shared" si="2"/>
        <v>8260</v>
      </c>
      <c r="N80" s="529">
        <f t="shared" si="3"/>
        <v>0</v>
      </c>
      <c r="O80" s="529">
        <f t="shared" si="4"/>
        <v>0</v>
      </c>
      <c r="P80" s="529">
        <f t="shared" si="5"/>
        <v>8260</v>
      </c>
    </row>
    <row r="81" spans="1:16" ht="15">
      <c r="A81" s="180" t="s">
        <v>90</v>
      </c>
      <c r="B81" s="180"/>
      <c r="C81" s="176">
        <f>SUM(C79:C80)</f>
        <v>20000</v>
      </c>
      <c r="D81" s="176">
        <f>SUM(D79:D80)</f>
        <v>0</v>
      </c>
      <c r="E81" s="176">
        <f>SUM(E79:E80)</f>
        <v>0</v>
      </c>
      <c r="F81" s="151">
        <f>SUM(C81:E81)</f>
        <v>20000</v>
      </c>
      <c r="H81" s="506">
        <f>SUM(H79:H80)</f>
        <v>11740</v>
      </c>
      <c r="I81" s="178">
        <f>SUM(I79:I80)</f>
        <v>20000</v>
      </c>
      <c r="J81" s="178">
        <f>SUM(J79:J80)</f>
        <v>0</v>
      </c>
      <c r="K81" s="156">
        <f aca="true" t="shared" si="9" ref="K81:K88">SUM(H81:J81)</f>
        <v>31740</v>
      </c>
      <c r="M81" s="529">
        <f aca="true" t="shared" si="10" ref="M81:M102">C81-H81</f>
        <v>8260</v>
      </c>
      <c r="N81" s="529">
        <f aca="true" t="shared" si="11" ref="N81:N102">D81-I81</f>
        <v>-20000</v>
      </c>
      <c r="O81" s="529">
        <f aca="true" t="shared" si="12" ref="O81:O102">E81-J81</f>
        <v>0</v>
      </c>
      <c r="P81" s="529">
        <f aca="true" t="shared" si="13" ref="P81:P102">F81-K81</f>
        <v>-11740</v>
      </c>
    </row>
    <row r="82" spans="1:16" ht="15">
      <c r="A82" s="223">
        <v>524</v>
      </c>
      <c r="B82" s="224" t="s">
        <v>138</v>
      </c>
      <c r="C82" s="234">
        <v>0</v>
      </c>
      <c r="D82" s="225">
        <v>0</v>
      </c>
      <c r="E82" s="225">
        <f>SUM(C82:D82)</f>
        <v>0</v>
      </c>
      <c r="F82" s="376">
        <v>0</v>
      </c>
      <c r="H82" s="227">
        <v>0</v>
      </c>
      <c r="I82" s="227">
        <v>0</v>
      </c>
      <c r="J82" s="227">
        <v>0</v>
      </c>
      <c r="K82" s="336">
        <f t="shared" si="9"/>
        <v>0</v>
      </c>
      <c r="M82" s="529">
        <f t="shared" si="10"/>
        <v>0</v>
      </c>
      <c r="N82" s="529">
        <f t="shared" si="11"/>
        <v>0</v>
      </c>
      <c r="O82" s="529">
        <f t="shared" si="12"/>
        <v>0</v>
      </c>
      <c r="P82" s="529">
        <f t="shared" si="13"/>
        <v>0</v>
      </c>
    </row>
    <row r="83" spans="1:16" ht="15">
      <c r="A83" s="228">
        <v>524</v>
      </c>
      <c r="B83" s="229" t="s">
        <v>139</v>
      </c>
      <c r="C83" s="235">
        <v>0</v>
      </c>
      <c r="D83" s="230">
        <v>0</v>
      </c>
      <c r="E83" s="230">
        <f>SUM(C83:D83)</f>
        <v>0</v>
      </c>
      <c r="F83" s="376">
        <v>0</v>
      </c>
      <c r="H83" s="233">
        <v>0</v>
      </c>
      <c r="I83" s="233">
        <v>0</v>
      </c>
      <c r="J83" s="233">
        <v>0</v>
      </c>
      <c r="K83" s="336">
        <f t="shared" si="9"/>
        <v>0</v>
      </c>
      <c r="M83" s="529">
        <f t="shared" si="10"/>
        <v>0</v>
      </c>
      <c r="N83" s="529">
        <f t="shared" si="11"/>
        <v>0</v>
      </c>
      <c r="O83" s="529">
        <f t="shared" si="12"/>
        <v>0</v>
      </c>
      <c r="P83" s="529">
        <f t="shared" si="13"/>
        <v>0</v>
      </c>
    </row>
    <row r="84" spans="1:16" ht="15">
      <c r="A84" s="180" t="s">
        <v>91</v>
      </c>
      <c r="B84" s="180"/>
      <c r="C84" s="173">
        <f>SUM(C82:C83)</f>
        <v>0</v>
      </c>
      <c r="D84" s="173">
        <f>SUM(D82:D83)</f>
        <v>0</v>
      </c>
      <c r="E84" s="173">
        <f>SUM(E82:E83)</f>
        <v>0</v>
      </c>
      <c r="F84" s="151">
        <f>SUM(C84:E84)</f>
        <v>0</v>
      </c>
      <c r="H84" s="506">
        <f>SUM(H82:H83)</f>
        <v>0</v>
      </c>
      <c r="I84" s="174">
        <f>SUM(I82:I83)</f>
        <v>0</v>
      </c>
      <c r="J84" s="174">
        <f>SUM(J82:J83)</f>
        <v>0</v>
      </c>
      <c r="K84" s="156">
        <f t="shared" si="9"/>
        <v>0</v>
      </c>
      <c r="M84" s="529">
        <f t="shared" si="10"/>
        <v>0</v>
      </c>
      <c r="N84" s="529">
        <f t="shared" si="11"/>
        <v>0</v>
      </c>
      <c r="O84" s="529">
        <f t="shared" si="12"/>
        <v>0</v>
      </c>
      <c r="P84" s="529">
        <f t="shared" si="13"/>
        <v>0</v>
      </c>
    </row>
    <row r="85" spans="1:16" ht="15">
      <c r="A85" s="223">
        <v>527</v>
      </c>
      <c r="B85" s="237" t="s">
        <v>171</v>
      </c>
      <c r="C85" s="225">
        <v>0</v>
      </c>
      <c r="D85" s="225">
        <v>0</v>
      </c>
      <c r="E85" s="225">
        <v>0</v>
      </c>
      <c r="F85" s="371">
        <f>SUM(C85:E85)</f>
        <v>0</v>
      </c>
      <c r="H85" s="227">
        <v>6476.4</v>
      </c>
      <c r="I85" s="227">
        <v>0</v>
      </c>
      <c r="J85" s="227">
        <v>0</v>
      </c>
      <c r="K85" s="336">
        <f t="shared" si="9"/>
        <v>6476.4</v>
      </c>
      <c r="M85" s="529">
        <f t="shared" si="10"/>
        <v>-6476.4</v>
      </c>
      <c r="N85" s="529">
        <f t="shared" si="11"/>
        <v>0</v>
      </c>
      <c r="O85" s="529">
        <f t="shared" si="12"/>
        <v>0</v>
      </c>
      <c r="P85" s="529">
        <f t="shared" si="13"/>
        <v>-6476.4</v>
      </c>
    </row>
    <row r="86" spans="1:16" ht="15">
      <c r="A86" s="236">
        <v>527</v>
      </c>
      <c r="B86" s="237" t="s">
        <v>94</v>
      </c>
      <c r="C86" s="168">
        <v>8000</v>
      </c>
      <c r="D86" s="168">
        <v>2000</v>
      </c>
      <c r="E86" s="168">
        <v>0</v>
      </c>
      <c r="F86" s="371">
        <f>SUM(C86:E86)</f>
        <v>10000</v>
      </c>
      <c r="H86" s="239">
        <v>0</v>
      </c>
      <c r="I86" s="239">
        <v>3600</v>
      </c>
      <c r="J86" s="239">
        <v>500</v>
      </c>
      <c r="K86" s="336">
        <f t="shared" si="9"/>
        <v>4100</v>
      </c>
      <c r="M86" s="529">
        <f t="shared" si="10"/>
        <v>8000</v>
      </c>
      <c r="N86" s="529">
        <f t="shared" si="11"/>
        <v>-1600</v>
      </c>
      <c r="O86" s="529">
        <f t="shared" si="12"/>
        <v>-500</v>
      </c>
      <c r="P86" s="529">
        <f t="shared" si="13"/>
        <v>5900</v>
      </c>
    </row>
    <row r="87" spans="1:16" ht="15">
      <c r="A87" s="236">
        <v>527</v>
      </c>
      <c r="B87" s="237" t="s">
        <v>52</v>
      </c>
      <c r="C87" s="168">
        <v>1000</v>
      </c>
      <c r="D87" s="168">
        <v>1000</v>
      </c>
      <c r="E87" s="492">
        <v>3000</v>
      </c>
      <c r="F87" s="371">
        <f>SUM(C87:E87)</f>
        <v>5000</v>
      </c>
      <c r="H87" s="239">
        <v>986</v>
      </c>
      <c r="I87" s="239">
        <v>1895</v>
      </c>
      <c r="J87" s="239">
        <v>3547</v>
      </c>
      <c r="K87" s="336">
        <f t="shared" si="9"/>
        <v>6428</v>
      </c>
      <c r="M87" s="529">
        <f t="shared" si="10"/>
        <v>14</v>
      </c>
      <c r="N87" s="529">
        <f t="shared" si="11"/>
        <v>-895</v>
      </c>
      <c r="O87" s="529">
        <f t="shared" si="12"/>
        <v>-547</v>
      </c>
      <c r="P87" s="529">
        <f t="shared" si="13"/>
        <v>-1428</v>
      </c>
    </row>
    <row r="88" spans="1:16" ht="15">
      <c r="A88" s="228">
        <v>527</v>
      </c>
      <c r="B88" s="229" t="s">
        <v>155</v>
      </c>
      <c r="C88" s="230">
        <v>0</v>
      </c>
      <c r="D88" s="230">
        <v>0</v>
      </c>
      <c r="E88" s="230">
        <v>0</v>
      </c>
      <c r="F88" s="376">
        <v>0</v>
      </c>
      <c r="H88" s="233">
        <v>3200</v>
      </c>
      <c r="I88" s="233">
        <v>0</v>
      </c>
      <c r="J88" s="233">
        <v>0</v>
      </c>
      <c r="K88" s="336">
        <f t="shared" si="9"/>
        <v>3200</v>
      </c>
      <c r="M88" s="529">
        <f t="shared" si="10"/>
        <v>-3200</v>
      </c>
      <c r="N88" s="529">
        <f t="shared" si="11"/>
        <v>0</v>
      </c>
      <c r="O88" s="529">
        <f t="shared" si="12"/>
        <v>0</v>
      </c>
      <c r="P88" s="529">
        <f t="shared" si="13"/>
        <v>-3200</v>
      </c>
    </row>
    <row r="89" spans="1:16" ht="15">
      <c r="A89" s="180" t="s">
        <v>89</v>
      </c>
      <c r="B89" s="180"/>
      <c r="C89" s="176">
        <f>SUM(C85:C88)</f>
        <v>9000</v>
      </c>
      <c r="D89" s="176">
        <f>SUM(D85:D88)</f>
        <v>3000</v>
      </c>
      <c r="E89" s="176">
        <f>SUM(E85:E88)</f>
        <v>3000</v>
      </c>
      <c r="F89" s="151">
        <f>SUM(C89:E89)</f>
        <v>15000</v>
      </c>
      <c r="H89" s="506">
        <f>SUM(H85:H88)</f>
        <v>10662.4</v>
      </c>
      <c r="I89" s="178">
        <f>SUM(I85:I88)</f>
        <v>5495</v>
      </c>
      <c r="J89" s="178">
        <f>SUM(J85:J88)</f>
        <v>4047</v>
      </c>
      <c r="K89" s="156">
        <f aca="true" t="shared" si="14" ref="K89:K102">SUM(H89:J89)</f>
        <v>20204.4</v>
      </c>
      <c r="M89" s="529">
        <f t="shared" si="10"/>
        <v>-1662.3999999999996</v>
      </c>
      <c r="N89" s="529">
        <f t="shared" si="11"/>
        <v>-2495</v>
      </c>
      <c r="O89" s="529">
        <f t="shared" si="12"/>
        <v>-1047</v>
      </c>
      <c r="P89" s="529">
        <f t="shared" si="13"/>
        <v>-5204.4000000000015</v>
      </c>
    </row>
    <row r="90" spans="1:16" ht="15">
      <c r="A90" s="240">
        <v>528</v>
      </c>
      <c r="B90" s="241" t="s">
        <v>42</v>
      </c>
      <c r="C90" s="469">
        <v>0</v>
      </c>
      <c r="D90" s="470">
        <v>0</v>
      </c>
      <c r="E90" s="470">
        <v>0</v>
      </c>
      <c r="F90" s="371">
        <f>SUM(C90:E90)</f>
        <v>0</v>
      </c>
      <c r="G90" s="364"/>
      <c r="H90" s="471">
        <v>0</v>
      </c>
      <c r="I90" s="502">
        <v>0</v>
      </c>
      <c r="J90" s="471">
        <v>0</v>
      </c>
      <c r="K90" s="336">
        <f t="shared" si="14"/>
        <v>0</v>
      </c>
      <c r="M90" s="529">
        <f t="shared" si="10"/>
        <v>0</v>
      </c>
      <c r="N90" s="529">
        <f t="shared" si="11"/>
        <v>0</v>
      </c>
      <c r="O90" s="529">
        <f t="shared" si="12"/>
        <v>0</v>
      </c>
      <c r="P90" s="529">
        <f t="shared" si="13"/>
        <v>0</v>
      </c>
    </row>
    <row r="91" spans="1:16" ht="15">
      <c r="A91" s="228">
        <v>525</v>
      </c>
      <c r="B91" s="229" t="s">
        <v>166</v>
      </c>
      <c r="C91" s="235">
        <v>0</v>
      </c>
      <c r="D91" s="230">
        <v>0</v>
      </c>
      <c r="E91" s="230">
        <v>0</v>
      </c>
      <c r="F91" s="371">
        <f>SUM(C91:E91)</f>
        <v>0</v>
      </c>
      <c r="H91" s="233">
        <v>8127.38</v>
      </c>
      <c r="I91" s="406">
        <v>0</v>
      </c>
      <c r="J91" s="233">
        <v>0</v>
      </c>
      <c r="K91" s="336">
        <f t="shared" si="14"/>
        <v>8127.38</v>
      </c>
      <c r="M91" s="529">
        <f t="shared" si="10"/>
        <v>-8127.38</v>
      </c>
      <c r="N91" s="529">
        <f t="shared" si="11"/>
        <v>0</v>
      </c>
      <c r="O91" s="529">
        <f t="shared" si="12"/>
        <v>0</v>
      </c>
      <c r="P91" s="529">
        <f t="shared" si="13"/>
        <v>-8127.38</v>
      </c>
    </row>
    <row r="92" spans="1:16" ht="15">
      <c r="A92" s="175" t="s">
        <v>92</v>
      </c>
      <c r="B92" s="175"/>
      <c r="C92" s="146">
        <f>SUM(C90:C91)</f>
        <v>0</v>
      </c>
      <c r="D92" s="146">
        <f>SUM(D90:D91)</f>
        <v>0</v>
      </c>
      <c r="E92" s="146">
        <f>SUM(E90:E91)</f>
        <v>0</v>
      </c>
      <c r="F92" s="151">
        <f aca="true" t="shared" si="15" ref="F92:F99">SUM(C92:E92)</f>
        <v>0</v>
      </c>
      <c r="H92" s="418">
        <f>SUM(H90:H91)</f>
        <v>8127.38</v>
      </c>
      <c r="I92" s="423">
        <f>SUM(I90:I91)</f>
        <v>0</v>
      </c>
      <c r="J92" s="147">
        <f>SUM(J90:J91)</f>
        <v>0</v>
      </c>
      <c r="K92" s="156">
        <f t="shared" si="14"/>
        <v>8127.38</v>
      </c>
      <c r="M92" s="529">
        <f t="shared" si="10"/>
        <v>-8127.38</v>
      </c>
      <c r="N92" s="529">
        <f t="shared" si="11"/>
        <v>0</v>
      </c>
      <c r="O92" s="529">
        <f t="shared" si="12"/>
        <v>0</v>
      </c>
      <c r="P92" s="529">
        <f t="shared" si="13"/>
        <v>-8127.38</v>
      </c>
    </row>
    <row r="93" spans="1:16" ht="15">
      <c r="A93" s="123">
        <v>542</v>
      </c>
      <c r="B93" s="126" t="s">
        <v>127</v>
      </c>
      <c r="C93" s="43">
        <v>0</v>
      </c>
      <c r="D93" s="129">
        <v>0</v>
      </c>
      <c r="E93" s="124">
        <v>0</v>
      </c>
      <c r="F93" s="371">
        <f t="shared" si="15"/>
        <v>0</v>
      </c>
      <c r="H93" s="138">
        <v>0</v>
      </c>
      <c r="I93" s="424">
        <v>0</v>
      </c>
      <c r="J93" s="137">
        <v>0</v>
      </c>
      <c r="K93" s="336">
        <f t="shared" si="14"/>
        <v>0</v>
      </c>
      <c r="M93" s="529">
        <f t="shared" si="10"/>
        <v>0</v>
      </c>
      <c r="N93" s="529">
        <f t="shared" si="11"/>
        <v>0</v>
      </c>
      <c r="O93" s="529">
        <f t="shared" si="12"/>
        <v>0</v>
      </c>
      <c r="P93" s="529">
        <f t="shared" si="13"/>
        <v>0</v>
      </c>
    </row>
    <row r="94" spans="1:16" ht="15">
      <c r="A94" s="123">
        <v>549</v>
      </c>
      <c r="B94" s="127" t="s">
        <v>143</v>
      </c>
      <c r="C94" s="43">
        <v>0</v>
      </c>
      <c r="D94" s="130">
        <v>0</v>
      </c>
      <c r="E94" s="124">
        <v>0</v>
      </c>
      <c r="F94" s="371">
        <f t="shared" si="15"/>
        <v>0</v>
      </c>
      <c r="H94" s="138">
        <v>0</v>
      </c>
      <c r="I94" s="413">
        <v>0</v>
      </c>
      <c r="J94" s="137">
        <v>0</v>
      </c>
      <c r="K94" s="336">
        <f t="shared" si="14"/>
        <v>0</v>
      </c>
      <c r="M94" s="529">
        <f t="shared" si="10"/>
        <v>0</v>
      </c>
      <c r="N94" s="529">
        <f t="shared" si="11"/>
        <v>0</v>
      </c>
      <c r="O94" s="529">
        <f t="shared" si="12"/>
        <v>0</v>
      </c>
      <c r="P94" s="529">
        <f t="shared" si="13"/>
        <v>0</v>
      </c>
    </row>
    <row r="95" spans="1:16" ht="15">
      <c r="A95" s="453">
        <v>549</v>
      </c>
      <c r="B95" s="378" t="s">
        <v>72</v>
      </c>
      <c r="C95" s="357">
        <v>0</v>
      </c>
      <c r="D95" s="379">
        <v>0</v>
      </c>
      <c r="E95" s="454">
        <v>0</v>
      </c>
      <c r="F95" s="371">
        <f t="shared" si="15"/>
        <v>0</v>
      </c>
      <c r="G95" s="364"/>
      <c r="H95" s="435">
        <v>0</v>
      </c>
      <c r="I95" s="504">
        <v>0</v>
      </c>
      <c r="J95" s="468">
        <v>0</v>
      </c>
      <c r="K95" s="336">
        <f t="shared" si="14"/>
        <v>0</v>
      </c>
      <c r="M95" s="529">
        <f t="shared" si="10"/>
        <v>0</v>
      </c>
      <c r="N95" s="529">
        <f t="shared" si="11"/>
        <v>0</v>
      </c>
      <c r="O95" s="529">
        <f t="shared" si="12"/>
        <v>0</v>
      </c>
      <c r="P95" s="529">
        <f t="shared" si="13"/>
        <v>0</v>
      </c>
    </row>
    <row r="96" spans="1:16" ht="15">
      <c r="A96" s="165">
        <v>591</v>
      </c>
      <c r="B96" s="166" t="s">
        <v>129</v>
      </c>
      <c r="C96" s="167">
        <v>0</v>
      </c>
      <c r="D96" s="168">
        <v>0</v>
      </c>
      <c r="E96" s="144">
        <v>0</v>
      </c>
      <c r="F96" s="371">
        <f t="shared" si="15"/>
        <v>0</v>
      </c>
      <c r="H96" s="239">
        <v>197.32</v>
      </c>
      <c r="I96" s="422">
        <v>0</v>
      </c>
      <c r="J96" s="407">
        <v>0</v>
      </c>
      <c r="K96" s="336">
        <f t="shared" si="14"/>
        <v>197.32</v>
      </c>
      <c r="M96" s="529">
        <f t="shared" si="10"/>
        <v>-197.32</v>
      </c>
      <c r="N96" s="529">
        <f t="shared" si="11"/>
        <v>0</v>
      </c>
      <c r="O96" s="529">
        <f t="shared" si="12"/>
        <v>0</v>
      </c>
      <c r="P96" s="529">
        <f t="shared" si="13"/>
        <v>-197.32</v>
      </c>
    </row>
    <row r="97" spans="1:16" ht="15">
      <c r="A97" s="145" t="s">
        <v>55</v>
      </c>
      <c r="B97" s="164"/>
      <c r="C97" s="151">
        <f>SUM(C93:C96)</f>
        <v>0</v>
      </c>
      <c r="D97" s="151">
        <f>SUM(D93:D96)</f>
        <v>0</v>
      </c>
      <c r="E97" s="151">
        <f>SUM(E93:E96)</f>
        <v>0</v>
      </c>
      <c r="F97" s="151">
        <f>SUM(C97:E97)</f>
        <v>0</v>
      </c>
      <c r="H97" s="156">
        <f>SUM(H93:H96)</f>
        <v>197.32</v>
      </c>
      <c r="I97" s="414">
        <f>SUM(I93:I96)</f>
        <v>0</v>
      </c>
      <c r="J97" s="156">
        <f>SUM(J93:J96)</f>
        <v>0</v>
      </c>
      <c r="K97" s="156">
        <f t="shared" si="14"/>
        <v>197.32</v>
      </c>
      <c r="M97" s="529">
        <f t="shared" si="10"/>
        <v>-197.32</v>
      </c>
      <c r="N97" s="529">
        <f t="shared" si="11"/>
        <v>0</v>
      </c>
      <c r="O97" s="529">
        <f t="shared" si="12"/>
        <v>0</v>
      </c>
      <c r="P97" s="529">
        <f t="shared" si="13"/>
        <v>-197.32</v>
      </c>
    </row>
    <row r="98" spans="1:16" ht="15">
      <c r="A98" s="123">
        <v>558</v>
      </c>
      <c r="B98" s="182" t="s">
        <v>27</v>
      </c>
      <c r="C98" s="45">
        <v>45000</v>
      </c>
      <c r="D98" s="183">
        <v>15000</v>
      </c>
      <c r="E98" s="45">
        <v>10000</v>
      </c>
      <c r="F98" s="371">
        <f>SUM(C98:E98)</f>
        <v>70000</v>
      </c>
      <c r="H98" s="138">
        <v>41162</v>
      </c>
      <c r="I98" s="424">
        <v>0</v>
      </c>
      <c r="J98" s="137">
        <v>25047.61</v>
      </c>
      <c r="K98" s="336">
        <f t="shared" si="14"/>
        <v>66209.61</v>
      </c>
      <c r="M98" s="529">
        <f t="shared" si="10"/>
        <v>3838</v>
      </c>
      <c r="N98" s="529">
        <f t="shared" si="11"/>
        <v>15000</v>
      </c>
      <c r="O98" s="529">
        <f t="shared" si="12"/>
        <v>-15047.61</v>
      </c>
      <c r="P98" s="529">
        <f t="shared" si="13"/>
        <v>3790.3899999999994</v>
      </c>
    </row>
    <row r="99" spans="1:16" ht="15">
      <c r="A99" s="123">
        <v>549</v>
      </c>
      <c r="B99" s="127" t="s">
        <v>54</v>
      </c>
      <c r="C99" s="43">
        <v>4000</v>
      </c>
      <c r="D99" s="130">
        <v>0</v>
      </c>
      <c r="E99" s="124">
        <v>0</v>
      </c>
      <c r="F99" s="371">
        <f t="shared" si="15"/>
        <v>4000</v>
      </c>
      <c r="H99" s="138">
        <v>20111.11</v>
      </c>
      <c r="I99" s="413">
        <v>0</v>
      </c>
      <c r="J99" s="137">
        <v>0</v>
      </c>
      <c r="K99" s="336">
        <f t="shared" si="14"/>
        <v>20111.11</v>
      </c>
      <c r="M99" s="529">
        <f t="shared" si="10"/>
        <v>-16111.11</v>
      </c>
      <c r="N99" s="529">
        <f t="shared" si="11"/>
        <v>0</v>
      </c>
      <c r="O99" s="529">
        <f t="shared" si="12"/>
        <v>0</v>
      </c>
      <c r="P99" s="529">
        <f t="shared" si="13"/>
        <v>-16111.11</v>
      </c>
    </row>
    <row r="100" spans="1:16" ht="15">
      <c r="A100" s="150" t="s">
        <v>97</v>
      </c>
      <c r="B100" s="150"/>
      <c r="C100" s="151">
        <f>SUM(C98:C99)</f>
        <v>49000</v>
      </c>
      <c r="D100" s="151">
        <f>SUM(D98:D99)</f>
        <v>15000</v>
      </c>
      <c r="E100" s="151">
        <f>SUM(E97:E99)</f>
        <v>10000</v>
      </c>
      <c r="F100" s="151">
        <f>SUM(C100:E100)</f>
        <v>74000</v>
      </c>
      <c r="H100" s="156">
        <f>SUM(H98:H99)</f>
        <v>61273.11</v>
      </c>
      <c r="I100" s="414">
        <f>SUM(I98:I99)</f>
        <v>0</v>
      </c>
      <c r="J100" s="156">
        <f>SUM(J97:J99)</f>
        <v>25047.61</v>
      </c>
      <c r="K100" s="156">
        <f t="shared" si="14"/>
        <v>86320.72</v>
      </c>
      <c r="M100" s="529">
        <f t="shared" si="10"/>
        <v>-12273.11</v>
      </c>
      <c r="N100" s="529">
        <f t="shared" si="11"/>
        <v>15000</v>
      </c>
      <c r="O100" s="529">
        <f t="shared" si="12"/>
        <v>-15047.61</v>
      </c>
      <c r="P100" s="529">
        <f t="shared" si="13"/>
        <v>-12320.720000000001</v>
      </c>
    </row>
    <row r="101" spans="1:16" ht="15">
      <c r="A101" s="264">
        <v>551</v>
      </c>
      <c r="B101" s="265" t="s">
        <v>56</v>
      </c>
      <c r="C101" s="323">
        <v>5400</v>
      </c>
      <c r="D101" s="266">
        <v>58740</v>
      </c>
      <c r="E101" s="267">
        <v>0</v>
      </c>
      <c r="F101" s="374">
        <f>SUM(C101:E101)</f>
        <v>64140</v>
      </c>
      <c r="H101" s="408">
        <v>13077</v>
      </c>
      <c r="I101" s="467">
        <v>58708</v>
      </c>
      <c r="J101" s="409">
        <v>0</v>
      </c>
      <c r="K101" s="184">
        <f t="shared" si="14"/>
        <v>71785</v>
      </c>
      <c r="M101" s="529">
        <f t="shared" si="10"/>
        <v>-7677</v>
      </c>
      <c r="N101" s="529">
        <f t="shared" si="11"/>
        <v>32</v>
      </c>
      <c r="O101" s="529">
        <f t="shared" si="12"/>
        <v>0</v>
      </c>
      <c r="P101" s="529">
        <f t="shared" si="13"/>
        <v>-7645</v>
      </c>
    </row>
    <row r="102" spans="1:16" ht="15.75">
      <c r="A102" s="195" t="s">
        <v>57</v>
      </c>
      <c r="B102" s="196"/>
      <c r="C102" s="192">
        <f>C52+C58+C59+C78+C81+C84+C89+C97+C92+C100+C101</f>
        <v>643760</v>
      </c>
      <c r="D102" s="192">
        <f>D52+D58+D59+D78+D81+D84+D89+D97+D92+D100+D101</f>
        <v>789740</v>
      </c>
      <c r="E102" s="192">
        <f>E52+E58+E59+E78+E81+E84+E89+E97+E92+E100+E101</f>
        <v>378000</v>
      </c>
      <c r="F102" s="159">
        <f>SUM(C102:E102)</f>
        <v>1811500</v>
      </c>
      <c r="H102" s="194">
        <f>H52+H58+H59+H78+H81+H84+H89+H97+H92+H100+H101</f>
        <v>738848.23</v>
      </c>
      <c r="I102" s="412">
        <f>I52+I58+I59+I78+I81+I84+I89+I97+I92+I100+I101</f>
        <v>405704.94</v>
      </c>
      <c r="J102" s="412">
        <f>J52+J58+J59+J78+J81+J84+J89+J97+J92+J100+J101</f>
        <v>262944.3</v>
      </c>
      <c r="K102" s="160">
        <f t="shared" si="14"/>
        <v>1407497.47</v>
      </c>
      <c r="M102" s="530">
        <f t="shared" si="10"/>
        <v>-95088.22999999998</v>
      </c>
      <c r="N102" s="530">
        <f t="shared" si="11"/>
        <v>384035.06</v>
      </c>
      <c r="O102" s="530">
        <f t="shared" si="12"/>
        <v>115055.70000000001</v>
      </c>
      <c r="P102" s="530">
        <f t="shared" si="13"/>
        <v>404002.53</v>
      </c>
    </row>
    <row r="103" spans="1:16" ht="15.75">
      <c r="A103" s="50" t="s">
        <v>58</v>
      </c>
      <c r="B103" s="128"/>
      <c r="C103" s="256">
        <f>(C39-C102)</f>
        <v>0</v>
      </c>
      <c r="D103" s="257">
        <f>(D39-D102)</f>
        <v>10</v>
      </c>
      <c r="E103" s="257">
        <f>(E39-E102)</f>
        <v>0</v>
      </c>
      <c r="F103" s="258">
        <f>SUM(D103:E103)</f>
        <v>10</v>
      </c>
      <c r="H103" s="410">
        <f>(H39-H102)</f>
        <v>-194811.75</v>
      </c>
      <c r="I103" s="505">
        <f>(I39-I102)</f>
        <v>137651.06</v>
      </c>
      <c r="J103" s="505">
        <f>(J39-J102)</f>
        <v>111544.61000000004</v>
      </c>
      <c r="K103" s="505">
        <f>(K39-K102)</f>
        <v>54383.92000000016</v>
      </c>
      <c r="M103" s="88"/>
      <c r="N103" s="88"/>
      <c r="O103" s="88"/>
      <c r="P103" s="88"/>
    </row>
    <row r="104" spans="1:16" ht="15.75">
      <c r="A104" s="68"/>
      <c r="B104" s="68"/>
      <c r="C104" s="69"/>
      <c r="D104" s="69"/>
      <c r="E104" s="69"/>
      <c r="F104" s="65"/>
      <c r="H104" s="65"/>
      <c r="I104" s="65"/>
      <c r="J104" s="65"/>
      <c r="K104" s="65"/>
      <c r="M104" s="88"/>
      <c r="N104" s="88"/>
      <c r="O104" s="88"/>
      <c r="P104" s="88"/>
    </row>
    <row r="105" spans="1:16" ht="15">
      <c r="A105" s="108" t="s">
        <v>167</v>
      </c>
      <c r="B105" s="54"/>
      <c r="C105" s="55"/>
      <c r="D105" s="55"/>
      <c r="E105" s="55"/>
      <c r="F105" s="56"/>
      <c r="H105" s="56"/>
      <c r="I105" s="56"/>
      <c r="J105" s="56"/>
      <c r="K105" s="56"/>
      <c r="M105" s="88"/>
      <c r="N105" s="88"/>
      <c r="O105" s="88"/>
      <c r="P105" s="88"/>
    </row>
    <row r="106" spans="1:19" ht="15.75">
      <c r="A106" s="217">
        <v>672</v>
      </c>
      <c r="B106" s="218" t="s">
        <v>9</v>
      </c>
      <c r="C106" s="219">
        <v>2812992</v>
      </c>
      <c r="D106" s="219">
        <v>2625458</v>
      </c>
      <c r="E106" s="507">
        <v>812642</v>
      </c>
      <c r="F106" s="508">
        <f aca="true" t="shared" si="16" ref="F106:F133">SUM(C106:E106)</f>
        <v>6251092</v>
      </c>
      <c r="H106" s="411">
        <v>2812991</v>
      </c>
      <c r="I106" s="465">
        <v>2625459</v>
      </c>
      <c r="J106" s="466">
        <v>812642</v>
      </c>
      <c r="K106" s="515">
        <f aca="true" t="shared" si="17" ref="K106:K133">SUM(H106:J106)</f>
        <v>6251092</v>
      </c>
      <c r="M106" s="529">
        <f aca="true" t="shared" si="18" ref="M106:M134">C106-H106</f>
        <v>1</v>
      </c>
      <c r="N106" s="529">
        <f aca="true" t="shared" si="19" ref="N106:N134">D106-I106</f>
        <v>-1</v>
      </c>
      <c r="O106" s="529">
        <f aca="true" t="shared" si="20" ref="O106:O134">E106-J106</f>
        <v>0</v>
      </c>
      <c r="P106" s="529">
        <f aca="true" t="shared" si="21" ref="P106:P134">F106-K106</f>
        <v>0</v>
      </c>
      <c r="Q106" s="556">
        <v>0.45</v>
      </c>
      <c r="R106" s="556">
        <v>0.42</v>
      </c>
      <c r="S106" s="556">
        <v>0.13</v>
      </c>
    </row>
    <row r="107" spans="1:16" ht="15.75">
      <c r="A107" s="662">
        <v>672</v>
      </c>
      <c r="B107" s="663" t="s">
        <v>160</v>
      </c>
      <c r="C107" s="664">
        <v>70906</v>
      </c>
      <c r="D107" s="664">
        <v>0</v>
      </c>
      <c r="E107" s="665">
        <f>SUM(C107:D107)</f>
        <v>70906</v>
      </c>
      <c r="F107" s="666">
        <f t="shared" si="16"/>
        <v>141812</v>
      </c>
      <c r="G107" s="667"/>
      <c r="H107" s="668">
        <v>70906</v>
      </c>
      <c r="I107" s="669">
        <v>0</v>
      </c>
      <c r="J107" s="670">
        <v>0</v>
      </c>
      <c r="K107" s="671">
        <f t="shared" si="17"/>
        <v>70906</v>
      </c>
      <c r="M107" s="529">
        <f t="shared" si="18"/>
        <v>0</v>
      </c>
      <c r="N107" s="529">
        <f t="shared" si="19"/>
        <v>0</v>
      </c>
      <c r="O107" s="529">
        <f t="shared" si="20"/>
        <v>70906</v>
      </c>
      <c r="P107" s="529">
        <f t="shared" si="21"/>
        <v>70906</v>
      </c>
    </row>
    <row r="108" spans="1:16" ht="15.75">
      <c r="A108" s="191" t="s">
        <v>15</v>
      </c>
      <c r="B108" s="191"/>
      <c r="C108" s="192">
        <f>SUM(C106:C107)</f>
        <v>2883898</v>
      </c>
      <c r="D108" s="192">
        <f>SUM(D106:D107)</f>
        <v>2625458</v>
      </c>
      <c r="E108" s="192">
        <f>SUM(E106:E107)</f>
        <v>883548</v>
      </c>
      <c r="F108" s="159">
        <f t="shared" si="16"/>
        <v>6392904</v>
      </c>
      <c r="H108" s="194">
        <f>SUM(H106:H107)</f>
        <v>2883897</v>
      </c>
      <c r="I108" s="412">
        <f>SUM(I106:I107)</f>
        <v>2625459</v>
      </c>
      <c r="J108" s="412">
        <f>SUM(J106:J107)</f>
        <v>812642</v>
      </c>
      <c r="K108" s="160">
        <f t="shared" si="17"/>
        <v>6321998</v>
      </c>
      <c r="M108" s="530">
        <f t="shared" si="18"/>
        <v>1</v>
      </c>
      <c r="N108" s="530">
        <f t="shared" si="19"/>
        <v>-1</v>
      </c>
      <c r="O108" s="530">
        <f t="shared" si="20"/>
        <v>70906</v>
      </c>
      <c r="P108" s="530">
        <f t="shared" si="21"/>
        <v>70906</v>
      </c>
    </row>
    <row r="109" spans="1:16" ht="15">
      <c r="A109" s="509">
        <v>501</v>
      </c>
      <c r="B109" s="510" t="s">
        <v>59</v>
      </c>
      <c r="C109" s="511">
        <v>9815</v>
      </c>
      <c r="D109" s="492">
        <v>0</v>
      </c>
      <c r="E109" s="492">
        <v>0</v>
      </c>
      <c r="F109" s="371">
        <f t="shared" si="16"/>
        <v>9815</v>
      </c>
      <c r="G109" s="512"/>
      <c r="H109" s="401">
        <v>0</v>
      </c>
      <c r="I109" s="513">
        <v>0</v>
      </c>
      <c r="J109" s="401">
        <v>0</v>
      </c>
      <c r="K109" s="336">
        <f t="shared" si="17"/>
        <v>0</v>
      </c>
      <c r="M109" s="529">
        <f t="shared" si="18"/>
        <v>9815</v>
      </c>
      <c r="N109" s="529">
        <f t="shared" si="19"/>
        <v>0</v>
      </c>
      <c r="O109" s="529">
        <f t="shared" si="20"/>
        <v>0</v>
      </c>
      <c r="P109" s="529">
        <f t="shared" si="21"/>
        <v>9815</v>
      </c>
    </row>
    <row r="110" spans="1:16" ht="15">
      <c r="A110" s="139">
        <v>501</v>
      </c>
      <c r="B110" s="127" t="s">
        <v>18</v>
      </c>
      <c r="C110" s="140">
        <v>6238</v>
      </c>
      <c r="D110" s="130">
        <v>10000</v>
      </c>
      <c r="E110" s="130">
        <v>0</v>
      </c>
      <c r="F110" s="371">
        <f t="shared" si="16"/>
        <v>16238</v>
      </c>
      <c r="H110" s="239">
        <v>12012.88</v>
      </c>
      <c r="I110" s="413">
        <v>0</v>
      </c>
      <c r="J110" s="138">
        <v>0</v>
      </c>
      <c r="K110" s="336">
        <f t="shared" si="17"/>
        <v>12012.88</v>
      </c>
      <c r="M110" s="529">
        <f t="shared" si="18"/>
        <v>-5774.879999999999</v>
      </c>
      <c r="N110" s="529">
        <f t="shared" si="19"/>
        <v>10000</v>
      </c>
      <c r="O110" s="529">
        <f t="shared" si="20"/>
        <v>0</v>
      </c>
      <c r="P110" s="529">
        <f t="shared" si="21"/>
        <v>4225.120000000001</v>
      </c>
    </row>
    <row r="111" spans="1:16" ht="15">
      <c r="A111" s="150" t="s">
        <v>28</v>
      </c>
      <c r="B111" s="150"/>
      <c r="C111" s="151">
        <f>SUM(C109:C110)</f>
        <v>16053</v>
      </c>
      <c r="D111" s="151">
        <f>SUM(D109:D110)</f>
        <v>10000</v>
      </c>
      <c r="E111" s="151">
        <f>SUM(E109:E110)</f>
        <v>0</v>
      </c>
      <c r="F111" s="151">
        <f t="shared" si="16"/>
        <v>26053</v>
      </c>
      <c r="H111" s="156">
        <f>SUM(H109:H110)</f>
        <v>12012.88</v>
      </c>
      <c r="I111" s="414">
        <f>SUM(I109:I110)</f>
        <v>0</v>
      </c>
      <c r="J111" s="156">
        <f>SUM(J109:J110)</f>
        <v>0</v>
      </c>
      <c r="K111" s="156">
        <f t="shared" si="17"/>
        <v>12012.88</v>
      </c>
      <c r="M111" s="529">
        <f t="shared" si="18"/>
        <v>4040.120000000001</v>
      </c>
      <c r="N111" s="529">
        <f t="shared" si="19"/>
        <v>10000</v>
      </c>
      <c r="O111" s="529">
        <f t="shared" si="20"/>
        <v>0</v>
      </c>
      <c r="P111" s="529">
        <f t="shared" si="21"/>
        <v>14040.12</v>
      </c>
    </row>
    <row r="112" spans="1:16" ht="15">
      <c r="A112" s="32">
        <v>51280</v>
      </c>
      <c r="B112" s="42" t="s">
        <v>60</v>
      </c>
      <c r="C112" s="33">
        <v>6000</v>
      </c>
      <c r="D112" s="34">
        <v>4000</v>
      </c>
      <c r="E112" s="33">
        <v>0</v>
      </c>
      <c r="F112" s="371">
        <f t="shared" si="16"/>
        <v>10000</v>
      </c>
      <c r="H112" s="138">
        <v>0</v>
      </c>
      <c r="I112" s="60">
        <v>0</v>
      </c>
      <c r="J112" s="36">
        <v>0</v>
      </c>
      <c r="K112" s="336">
        <f t="shared" si="17"/>
        <v>0</v>
      </c>
      <c r="M112" s="529">
        <f t="shared" si="18"/>
        <v>6000</v>
      </c>
      <c r="N112" s="529">
        <f t="shared" si="19"/>
        <v>4000</v>
      </c>
      <c r="O112" s="529">
        <f t="shared" si="20"/>
        <v>0</v>
      </c>
      <c r="P112" s="529">
        <f t="shared" si="21"/>
        <v>10000</v>
      </c>
    </row>
    <row r="113" spans="1:16" ht="15">
      <c r="A113" s="32" t="s">
        <v>36</v>
      </c>
      <c r="B113" s="42" t="s">
        <v>88</v>
      </c>
      <c r="C113" s="40">
        <v>0</v>
      </c>
      <c r="D113" s="41">
        <v>0</v>
      </c>
      <c r="E113" s="40">
        <v>0</v>
      </c>
      <c r="F113" s="371">
        <f t="shared" si="16"/>
        <v>0</v>
      </c>
      <c r="H113" s="415">
        <v>0</v>
      </c>
      <c r="I113" s="416">
        <v>0</v>
      </c>
      <c r="J113" s="417">
        <v>0</v>
      </c>
      <c r="K113" s="336">
        <f t="shared" si="17"/>
        <v>0</v>
      </c>
      <c r="M113" s="529">
        <f t="shared" si="18"/>
        <v>0</v>
      </c>
      <c r="N113" s="529">
        <f t="shared" si="19"/>
        <v>0</v>
      </c>
      <c r="O113" s="529">
        <f t="shared" si="20"/>
        <v>0</v>
      </c>
      <c r="P113" s="529">
        <f t="shared" si="21"/>
        <v>0</v>
      </c>
    </row>
    <row r="114" spans="1:16" ht="15">
      <c r="A114" s="145" t="s">
        <v>50</v>
      </c>
      <c r="B114" s="172"/>
      <c r="C114" s="146">
        <f>SUM(C112:C113)</f>
        <v>6000</v>
      </c>
      <c r="D114" s="189">
        <f>SUM(D112:D113)</f>
        <v>4000</v>
      </c>
      <c r="E114" s="176">
        <f>SUM(E112:E113)</f>
        <v>0</v>
      </c>
      <c r="F114" s="151">
        <f t="shared" si="16"/>
        <v>10000</v>
      </c>
      <c r="H114" s="418">
        <f>SUM(H112:H113)</f>
        <v>0</v>
      </c>
      <c r="I114" s="190">
        <f>SUM(I112:I113)</f>
        <v>0</v>
      </c>
      <c r="J114" s="178">
        <f>SUM(J112:J113)</f>
        <v>0</v>
      </c>
      <c r="K114" s="156">
        <f t="shared" si="17"/>
        <v>0</v>
      </c>
      <c r="M114" s="529">
        <f t="shared" si="18"/>
        <v>6000</v>
      </c>
      <c r="N114" s="529">
        <f t="shared" si="19"/>
        <v>4000</v>
      </c>
      <c r="O114" s="529">
        <f t="shared" si="20"/>
        <v>0</v>
      </c>
      <c r="P114" s="529">
        <f t="shared" si="21"/>
        <v>10000</v>
      </c>
    </row>
    <row r="115" spans="1:16" ht="15">
      <c r="A115" s="223">
        <v>521</v>
      </c>
      <c r="B115" s="224" t="s">
        <v>51</v>
      </c>
      <c r="C115" s="225">
        <v>2029579</v>
      </c>
      <c r="D115" s="225">
        <v>1894273</v>
      </c>
      <c r="E115" s="225">
        <v>586323</v>
      </c>
      <c r="F115" s="371">
        <f t="shared" si="16"/>
        <v>4510175</v>
      </c>
      <c r="H115" s="227">
        <v>2590992</v>
      </c>
      <c r="I115" s="405">
        <v>1385900</v>
      </c>
      <c r="J115" s="227">
        <v>533283</v>
      </c>
      <c r="K115" s="336">
        <f t="shared" si="17"/>
        <v>4510175</v>
      </c>
      <c r="M115" s="529">
        <f t="shared" si="18"/>
        <v>-561413</v>
      </c>
      <c r="N115" s="529">
        <f t="shared" si="19"/>
        <v>508373</v>
      </c>
      <c r="O115" s="529">
        <f t="shared" si="20"/>
        <v>53040</v>
      </c>
      <c r="P115" s="529">
        <f t="shared" si="21"/>
        <v>0</v>
      </c>
    </row>
    <row r="116" spans="1:16" ht="15">
      <c r="A116" s="236">
        <v>521</v>
      </c>
      <c r="B116" s="237" t="s">
        <v>126</v>
      </c>
      <c r="C116" s="168">
        <v>0</v>
      </c>
      <c r="D116" s="168">
        <v>11000</v>
      </c>
      <c r="E116" s="168">
        <v>0</v>
      </c>
      <c r="F116" s="371">
        <f t="shared" si="16"/>
        <v>11000</v>
      </c>
      <c r="H116" s="239">
        <v>25532</v>
      </c>
      <c r="I116" s="422">
        <v>41005</v>
      </c>
      <c r="J116" s="239">
        <v>8103</v>
      </c>
      <c r="K116" s="336">
        <f t="shared" si="17"/>
        <v>74640</v>
      </c>
      <c r="M116" s="529">
        <f t="shared" si="18"/>
        <v>-25532</v>
      </c>
      <c r="N116" s="529">
        <f t="shared" si="19"/>
        <v>-30005</v>
      </c>
      <c r="O116" s="529">
        <f t="shared" si="20"/>
        <v>-8103</v>
      </c>
      <c r="P116" s="529">
        <f t="shared" si="21"/>
        <v>-63640</v>
      </c>
    </row>
    <row r="117" spans="1:16" ht="15">
      <c r="A117" s="228">
        <v>521</v>
      </c>
      <c r="B117" s="229" t="s">
        <v>52</v>
      </c>
      <c r="C117" s="230">
        <v>40000</v>
      </c>
      <c r="D117" s="230">
        <v>0</v>
      </c>
      <c r="E117" s="230">
        <v>0</v>
      </c>
      <c r="F117" s="371">
        <f>SUM(C117:E117)</f>
        <v>40000</v>
      </c>
      <c r="H117" s="233">
        <v>30250</v>
      </c>
      <c r="I117" s="406">
        <v>9750</v>
      </c>
      <c r="J117" s="233">
        <v>0</v>
      </c>
      <c r="K117" s="336">
        <f>SUM(H117:J117)</f>
        <v>40000</v>
      </c>
      <c r="M117" s="529"/>
      <c r="N117" s="529"/>
      <c r="O117" s="529"/>
      <c r="P117" s="529"/>
    </row>
    <row r="118" spans="1:16" ht="15">
      <c r="A118" s="228">
        <v>521</v>
      </c>
      <c r="B118" s="229" t="s">
        <v>133</v>
      </c>
      <c r="C118" s="230">
        <v>0</v>
      </c>
      <c r="D118" s="230">
        <v>0</v>
      </c>
      <c r="E118" s="230">
        <v>0</v>
      </c>
      <c r="F118" s="371">
        <f t="shared" si="16"/>
        <v>0</v>
      </c>
      <c r="H118" s="233">
        <v>0</v>
      </c>
      <c r="I118" s="406">
        <v>0</v>
      </c>
      <c r="J118" s="233">
        <v>0</v>
      </c>
      <c r="K118" s="336">
        <f t="shared" si="17"/>
        <v>0</v>
      </c>
      <c r="M118" s="529">
        <f t="shared" si="18"/>
        <v>0</v>
      </c>
      <c r="N118" s="529">
        <f t="shared" si="19"/>
        <v>0</v>
      </c>
      <c r="O118" s="529">
        <f t="shared" si="20"/>
        <v>0</v>
      </c>
      <c r="P118" s="529">
        <f t="shared" si="21"/>
        <v>0</v>
      </c>
    </row>
    <row r="119" spans="1:16" ht="15">
      <c r="A119" s="180" t="s">
        <v>90</v>
      </c>
      <c r="B119" s="180"/>
      <c r="C119" s="176">
        <f>SUM(C115:C118)</f>
        <v>2069579</v>
      </c>
      <c r="D119" s="176">
        <f>SUM(D115:D118)</f>
        <v>1905273</v>
      </c>
      <c r="E119" s="176">
        <f>SUM(E115:E118)</f>
        <v>586323</v>
      </c>
      <c r="F119" s="151">
        <f t="shared" si="16"/>
        <v>4561175</v>
      </c>
      <c r="H119" s="419">
        <f>SUM(H115:H118)</f>
        <v>2646774</v>
      </c>
      <c r="I119" s="420">
        <f>SUM(I115:I118)</f>
        <v>1436655</v>
      </c>
      <c r="J119" s="178">
        <f>SUM(J115:J118)</f>
        <v>541386</v>
      </c>
      <c r="K119" s="156">
        <f t="shared" si="17"/>
        <v>4624815</v>
      </c>
      <c r="M119" s="529">
        <f t="shared" si="18"/>
        <v>-577195</v>
      </c>
      <c r="N119" s="529">
        <f t="shared" si="19"/>
        <v>468618</v>
      </c>
      <c r="O119" s="529">
        <f t="shared" si="20"/>
        <v>44937</v>
      </c>
      <c r="P119" s="529">
        <f t="shared" si="21"/>
        <v>-63640</v>
      </c>
    </row>
    <row r="120" spans="1:16" ht="15">
      <c r="A120" s="223">
        <v>524</v>
      </c>
      <c r="B120" s="224" t="s">
        <v>87</v>
      </c>
      <c r="C120" s="234">
        <v>186263</v>
      </c>
      <c r="D120" s="225">
        <v>170485</v>
      </c>
      <c r="E120" s="225">
        <v>52769</v>
      </c>
      <c r="F120" s="371">
        <f>SUM(C120:E120)</f>
        <v>409517</v>
      </c>
      <c r="H120" s="227">
        <v>233191.3</v>
      </c>
      <c r="I120" s="405">
        <v>124731.3</v>
      </c>
      <c r="J120" s="239">
        <v>47998.7</v>
      </c>
      <c r="K120" s="336">
        <f t="shared" si="17"/>
        <v>405921.3</v>
      </c>
      <c r="M120" s="529">
        <f t="shared" si="18"/>
        <v>-46928.29999999999</v>
      </c>
      <c r="N120" s="529">
        <f t="shared" si="19"/>
        <v>45753.7</v>
      </c>
      <c r="O120" s="529">
        <f t="shared" si="20"/>
        <v>4770.300000000003</v>
      </c>
      <c r="P120" s="529">
        <f t="shared" si="21"/>
        <v>3595.7000000000116</v>
      </c>
    </row>
    <row r="121" spans="1:16" ht="15">
      <c r="A121" s="228">
        <v>524</v>
      </c>
      <c r="B121" s="229" t="s">
        <v>102</v>
      </c>
      <c r="C121" s="235">
        <v>513256</v>
      </c>
      <c r="D121" s="230">
        <v>469780</v>
      </c>
      <c r="E121" s="230">
        <v>145408</v>
      </c>
      <c r="F121" s="371">
        <f>SUM(C121:E121)</f>
        <v>1128444</v>
      </c>
      <c r="H121" s="233">
        <v>642570.34</v>
      </c>
      <c r="I121" s="406">
        <v>343703.23</v>
      </c>
      <c r="J121" s="233">
        <v>132254.16</v>
      </c>
      <c r="K121" s="336">
        <f t="shared" si="17"/>
        <v>1118527.73</v>
      </c>
      <c r="M121" s="529">
        <f t="shared" si="18"/>
        <v>-129314.33999999997</v>
      </c>
      <c r="N121" s="529">
        <f t="shared" si="19"/>
        <v>126076.77000000002</v>
      </c>
      <c r="O121" s="529">
        <f t="shared" si="20"/>
        <v>13153.839999999997</v>
      </c>
      <c r="P121" s="529">
        <f t="shared" si="21"/>
        <v>9916.270000000019</v>
      </c>
    </row>
    <row r="122" spans="1:16" ht="15">
      <c r="A122" s="180" t="s">
        <v>91</v>
      </c>
      <c r="B122" s="180"/>
      <c r="C122" s="173">
        <f>SUM(C120:C121)</f>
        <v>699519</v>
      </c>
      <c r="D122" s="173">
        <f>SUM(D120:D121)</f>
        <v>640265</v>
      </c>
      <c r="E122" s="173">
        <f>SUM(E120:E121)</f>
        <v>198177</v>
      </c>
      <c r="F122" s="151">
        <f t="shared" si="16"/>
        <v>1537961</v>
      </c>
      <c r="H122" s="421">
        <f>SUM(H120:H121)</f>
        <v>875761.6399999999</v>
      </c>
      <c r="I122" s="179">
        <f>SUM(I120:I121)</f>
        <v>468434.52999999997</v>
      </c>
      <c r="J122" s="179">
        <f>SUM(J120:J121)</f>
        <v>180252.86</v>
      </c>
      <c r="K122" s="156">
        <f t="shared" si="17"/>
        <v>1524449.0299999998</v>
      </c>
      <c r="M122" s="529">
        <f t="shared" si="18"/>
        <v>-176242.6399999999</v>
      </c>
      <c r="N122" s="529">
        <f t="shared" si="19"/>
        <v>171830.47000000003</v>
      </c>
      <c r="O122" s="529">
        <f t="shared" si="20"/>
        <v>17924.140000000014</v>
      </c>
      <c r="P122" s="529">
        <f t="shared" si="21"/>
        <v>13511.970000000205</v>
      </c>
    </row>
    <row r="123" spans="1:16" ht="15">
      <c r="A123" s="223">
        <v>527</v>
      </c>
      <c r="B123" s="224" t="s">
        <v>53</v>
      </c>
      <c r="C123" s="225">
        <v>40592</v>
      </c>
      <c r="D123" s="225">
        <v>37885</v>
      </c>
      <c r="E123" s="225">
        <v>11726</v>
      </c>
      <c r="F123" s="371">
        <f>SUM(C123:E123)</f>
        <v>90203</v>
      </c>
      <c r="H123" s="227">
        <v>52330.48</v>
      </c>
      <c r="I123" s="405">
        <v>28938.1</v>
      </c>
      <c r="J123" s="227">
        <v>10827.72</v>
      </c>
      <c r="K123" s="336">
        <f t="shared" si="17"/>
        <v>92096.3</v>
      </c>
      <c r="M123" s="529">
        <f t="shared" si="18"/>
        <v>-11738.480000000003</v>
      </c>
      <c r="N123" s="529">
        <f t="shared" si="19"/>
        <v>8946.900000000001</v>
      </c>
      <c r="O123" s="529">
        <f t="shared" si="20"/>
        <v>898.2800000000007</v>
      </c>
      <c r="P123" s="529">
        <f t="shared" si="21"/>
        <v>-1893.300000000003</v>
      </c>
    </row>
    <row r="124" spans="1:16" ht="15">
      <c r="A124" s="236">
        <v>527</v>
      </c>
      <c r="B124" s="237" t="s">
        <v>94</v>
      </c>
      <c r="C124" s="168">
        <v>0</v>
      </c>
      <c r="D124" s="168"/>
      <c r="E124" s="168">
        <v>0</v>
      </c>
      <c r="F124" s="371">
        <f t="shared" si="16"/>
        <v>0</v>
      </c>
      <c r="H124" s="239">
        <v>0</v>
      </c>
      <c r="I124" s="513">
        <v>0</v>
      </c>
      <c r="J124" s="239">
        <v>0</v>
      </c>
      <c r="K124" s="336">
        <f t="shared" si="17"/>
        <v>0</v>
      </c>
      <c r="M124" s="529">
        <f t="shared" si="18"/>
        <v>0</v>
      </c>
      <c r="N124" s="529">
        <f t="shared" si="19"/>
        <v>0</v>
      </c>
      <c r="O124" s="529">
        <f t="shared" si="20"/>
        <v>0</v>
      </c>
      <c r="P124" s="529">
        <f t="shared" si="21"/>
        <v>0</v>
      </c>
    </row>
    <row r="125" spans="1:16" ht="15">
      <c r="A125" s="236">
        <v>527</v>
      </c>
      <c r="B125" s="237" t="s">
        <v>172</v>
      </c>
      <c r="C125" s="168">
        <v>0</v>
      </c>
      <c r="D125" s="168">
        <v>0</v>
      </c>
      <c r="E125" s="168">
        <v>0</v>
      </c>
      <c r="F125" s="371">
        <v>0</v>
      </c>
      <c r="H125" s="239">
        <v>0</v>
      </c>
      <c r="I125" s="422">
        <v>0</v>
      </c>
      <c r="J125" s="239">
        <v>0</v>
      </c>
      <c r="K125" s="336">
        <f t="shared" si="17"/>
        <v>0</v>
      </c>
      <c r="M125" s="529">
        <f t="shared" si="18"/>
        <v>0</v>
      </c>
      <c r="N125" s="529">
        <f t="shared" si="19"/>
        <v>0</v>
      </c>
      <c r="O125" s="529">
        <f t="shared" si="20"/>
        <v>0</v>
      </c>
      <c r="P125" s="529">
        <f t="shared" si="21"/>
        <v>0</v>
      </c>
    </row>
    <row r="126" spans="1:16" ht="15">
      <c r="A126" s="228">
        <v>527</v>
      </c>
      <c r="B126" s="229" t="s">
        <v>112</v>
      </c>
      <c r="C126" s="168">
        <v>6300</v>
      </c>
      <c r="D126" s="168">
        <v>2000</v>
      </c>
      <c r="E126" s="168">
        <v>0</v>
      </c>
      <c r="F126" s="371">
        <f>SUM(C126:E126)</f>
        <v>8300</v>
      </c>
      <c r="H126" s="239">
        <v>0</v>
      </c>
      <c r="I126" s="513">
        <v>0</v>
      </c>
      <c r="J126" s="233">
        <v>0</v>
      </c>
      <c r="K126" s="336">
        <f t="shared" si="17"/>
        <v>0</v>
      </c>
      <c r="M126" s="529">
        <f t="shared" si="18"/>
        <v>6300</v>
      </c>
      <c r="N126" s="529">
        <f t="shared" si="19"/>
        <v>2000</v>
      </c>
      <c r="O126" s="529">
        <f t="shared" si="20"/>
        <v>0</v>
      </c>
      <c r="P126" s="529">
        <f t="shared" si="21"/>
        <v>8300</v>
      </c>
    </row>
    <row r="127" spans="1:16" ht="15">
      <c r="A127" s="180" t="s">
        <v>89</v>
      </c>
      <c r="B127" s="180"/>
      <c r="C127" s="176">
        <f>SUM(C123:C126)</f>
        <v>46892</v>
      </c>
      <c r="D127" s="176">
        <f>SUM(D123:D126)</f>
        <v>39885</v>
      </c>
      <c r="E127" s="176">
        <f>SUM(E123:E126)</f>
        <v>11726</v>
      </c>
      <c r="F127" s="151">
        <f t="shared" si="16"/>
        <v>98503</v>
      </c>
      <c r="H127" s="419">
        <f>SUM(H123:H126)</f>
        <v>52330.48</v>
      </c>
      <c r="I127" s="420">
        <f>SUM(I123:I126)</f>
        <v>28938.1</v>
      </c>
      <c r="J127" s="178">
        <f>SUM(J123:J126)</f>
        <v>10827.72</v>
      </c>
      <c r="K127" s="156">
        <f t="shared" si="17"/>
        <v>92096.3</v>
      </c>
      <c r="M127" s="529">
        <f t="shared" si="18"/>
        <v>-5438.480000000003</v>
      </c>
      <c r="N127" s="529">
        <f t="shared" si="19"/>
        <v>10946.900000000001</v>
      </c>
      <c r="O127" s="529">
        <f t="shared" si="20"/>
        <v>898.2800000000007</v>
      </c>
      <c r="P127" s="529">
        <f t="shared" si="21"/>
        <v>6406.699999999997</v>
      </c>
    </row>
    <row r="128" spans="1:16" ht="15">
      <c r="A128" s="516">
        <v>528</v>
      </c>
      <c r="B128" s="517" t="s">
        <v>42</v>
      </c>
      <c r="C128" s="469">
        <v>0</v>
      </c>
      <c r="D128" s="470">
        <v>0</v>
      </c>
      <c r="E128" s="470">
        <v>0</v>
      </c>
      <c r="F128" s="493">
        <f t="shared" si="16"/>
        <v>0</v>
      </c>
      <c r="G128" s="364"/>
      <c r="H128" s="471">
        <v>0</v>
      </c>
      <c r="I128" s="502">
        <v>0</v>
      </c>
      <c r="J128" s="471">
        <v>0</v>
      </c>
      <c r="K128" s="431">
        <f t="shared" si="17"/>
        <v>0</v>
      </c>
      <c r="M128" s="529">
        <f t="shared" si="18"/>
        <v>0</v>
      </c>
      <c r="N128" s="529">
        <f t="shared" si="19"/>
        <v>0</v>
      </c>
      <c r="O128" s="529">
        <f t="shared" si="20"/>
        <v>0</v>
      </c>
      <c r="P128" s="529">
        <f t="shared" si="21"/>
        <v>0</v>
      </c>
    </row>
    <row r="129" spans="1:16" ht="15">
      <c r="A129" s="228">
        <v>528</v>
      </c>
      <c r="B129" s="229" t="s">
        <v>70</v>
      </c>
      <c r="C129" s="235"/>
      <c r="D129" s="230"/>
      <c r="E129" s="230"/>
      <c r="F129" s="371"/>
      <c r="H129" s="233">
        <v>0</v>
      </c>
      <c r="I129" s="406">
        <v>0</v>
      </c>
      <c r="J129" s="233">
        <v>0</v>
      </c>
      <c r="K129" s="336">
        <f t="shared" si="17"/>
        <v>0</v>
      </c>
      <c r="M129" s="529">
        <f t="shared" si="18"/>
        <v>0</v>
      </c>
      <c r="N129" s="529">
        <f t="shared" si="19"/>
        <v>0</v>
      </c>
      <c r="O129" s="529">
        <f t="shared" si="20"/>
        <v>0</v>
      </c>
      <c r="P129" s="529">
        <f t="shared" si="21"/>
        <v>0</v>
      </c>
    </row>
    <row r="130" spans="1:16" ht="15">
      <c r="A130" s="175" t="s">
        <v>92</v>
      </c>
      <c r="B130" s="175"/>
      <c r="C130" s="146">
        <f>SUM(C128:C129)</f>
        <v>0</v>
      </c>
      <c r="D130" s="146">
        <f>SUM(D128:D129)</f>
        <v>0</v>
      </c>
      <c r="E130" s="146">
        <f>SUM(E128:E129)</f>
        <v>0</v>
      </c>
      <c r="F130" s="151">
        <f t="shared" si="16"/>
        <v>0</v>
      </c>
      <c r="H130" s="418">
        <f>SUM(H128:H129)</f>
        <v>0</v>
      </c>
      <c r="I130" s="423">
        <f>SUM(I128:I129)</f>
        <v>0</v>
      </c>
      <c r="J130" s="147">
        <f>SUM(J128:J129)</f>
        <v>0</v>
      </c>
      <c r="K130" s="156">
        <f t="shared" si="17"/>
        <v>0</v>
      </c>
      <c r="M130" s="529">
        <f t="shared" si="18"/>
        <v>0</v>
      </c>
      <c r="N130" s="529">
        <f t="shared" si="19"/>
        <v>0</v>
      </c>
      <c r="O130" s="529">
        <f t="shared" si="20"/>
        <v>0</v>
      </c>
      <c r="P130" s="529">
        <f t="shared" si="21"/>
        <v>0</v>
      </c>
    </row>
    <row r="131" spans="1:16" ht="15">
      <c r="A131" s="123">
        <v>525</v>
      </c>
      <c r="B131" s="126" t="s">
        <v>96</v>
      </c>
      <c r="C131" s="43">
        <v>8509</v>
      </c>
      <c r="D131" s="129">
        <v>6867</v>
      </c>
      <c r="E131" s="124">
        <v>2024</v>
      </c>
      <c r="F131" s="371">
        <v>17400</v>
      </c>
      <c r="H131" s="138">
        <v>2418.22</v>
      </c>
      <c r="I131" s="424">
        <v>5071.54</v>
      </c>
      <c r="J131" s="137">
        <v>2241.91</v>
      </c>
      <c r="K131" s="336">
        <f t="shared" si="17"/>
        <v>9731.67</v>
      </c>
      <c r="M131" s="529">
        <f t="shared" si="18"/>
        <v>6090.780000000001</v>
      </c>
      <c r="N131" s="529">
        <f t="shared" si="19"/>
        <v>1795.46</v>
      </c>
      <c r="O131" s="529">
        <f t="shared" si="20"/>
        <v>-217.90999999999985</v>
      </c>
      <c r="P131" s="529">
        <f t="shared" si="21"/>
        <v>7668.33</v>
      </c>
    </row>
    <row r="132" spans="1:16" ht="15">
      <c r="A132" s="165">
        <v>558</v>
      </c>
      <c r="B132" s="166" t="s">
        <v>123</v>
      </c>
      <c r="C132" s="167">
        <v>0</v>
      </c>
      <c r="D132" s="168">
        <v>0</v>
      </c>
      <c r="E132" s="144">
        <v>0</v>
      </c>
      <c r="F132" s="371">
        <f t="shared" si="16"/>
        <v>0</v>
      </c>
      <c r="H132" s="239">
        <v>58893.12</v>
      </c>
      <c r="I132" s="422">
        <v>0</v>
      </c>
      <c r="J132" s="407">
        <v>0</v>
      </c>
      <c r="K132" s="336">
        <f t="shared" si="17"/>
        <v>58893.12</v>
      </c>
      <c r="M132" s="529">
        <f t="shared" si="18"/>
        <v>-58893.12</v>
      </c>
      <c r="N132" s="529">
        <f t="shared" si="19"/>
        <v>0</v>
      </c>
      <c r="O132" s="529">
        <f t="shared" si="20"/>
        <v>0</v>
      </c>
      <c r="P132" s="529">
        <f t="shared" si="21"/>
        <v>-58893.12</v>
      </c>
    </row>
    <row r="133" spans="1:16" ht="15">
      <c r="A133" s="145" t="s">
        <v>55</v>
      </c>
      <c r="B133" s="164"/>
      <c r="C133" s="151">
        <f>SUM(C131:C132)</f>
        <v>8509</v>
      </c>
      <c r="D133" s="151">
        <f>SUM(D131:D132)</f>
        <v>6867</v>
      </c>
      <c r="E133" s="151">
        <f>SUM(E131:E132)</f>
        <v>2024</v>
      </c>
      <c r="F133" s="151">
        <f t="shared" si="16"/>
        <v>17400</v>
      </c>
      <c r="H133" s="156">
        <f>SUM(H131:H132)</f>
        <v>61311.340000000004</v>
      </c>
      <c r="I133" s="414">
        <f>SUM(I131:I132)</f>
        <v>5071.54</v>
      </c>
      <c r="J133" s="156">
        <f>SUM(J131:J132)</f>
        <v>2241.91</v>
      </c>
      <c r="K133" s="156">
        <f t="shared" si="17"/>
        <v>68624.79000000001</v>
      </c>
      <c r="M133" s="529">
        <f t="shared" si="18"/>
        <v>-52802.340000000004</v>
      </c>
      <c r="N133" s="529">
        <f t="shared" si="19"/>
        <v>1795.46</v>
      </c>
      <c r="O133" s="529">
        <f t="shared" si="20"/>
        <v>-217.90999999999985</v>
      </c>
      <c r="P133" s="529">
        <f t="shared" si="21"/>
        <v>-51224.79000000001</v>
      </c>
    </row>
    <row r="134" spans="1:16" ht="15.75">
      <c r="A134" s="195" t="s">
        <v>57</v>
      </c>
      <c r="B134" s="196"/>
      <c r="C134" s="192">
        <f>(C111+C114+C119+C122+C127+C130+C133)</f>
        <v>2846552</v>
      </c>
      <c r="D134" s="192">
        <f>(D111+D114+D119+D122+D127+D130+D133)</f>
        <v>2606290</v>
      </c>
      <c r="E134" s="192">
        <f>(E111+E114+E119+E122+E127+E130+E133)</f>
        <v>798250</v>
      </c>
      <c r="F134" s="159">
        <f>F111+F119+F122+F127+F133+F114</f>
        <v>6251092</v>
      </c>
      <c r="H134" s="194">
        <f>(H111+H114+H119+H122+H127+H130+H133)</f>
        <v>3648190.3399999994</v>
      </c>
      <c r="I134" s="412">
        <f>(I111+I114+I119+I122+I127+I130+I133)</f>
        <v>1939099.1700000002</v>
      </c>
      <c r="J134" s="412">
        <f>(J111+J114+J119+J122+J127+J130+J133)</f>
        <v>734708.49</v>
      </c>
      <c r="K134" s="160">
        <f>SUM(H134:J134)</f>
        <v>6321998</v>
      </c>
      <c r="M134" s="530">
        <f t="shared" si="18"/>
        <v>-801638.3399999994</v>
      </c>
      <c r="N134" s="530">
        <f t="shared" si="19"/>
        <v>667190.8299999998</v>
      </c>
      <c r="O134" s="530">
        <f t="shared" si="20"/>
        <v>63541.51000000001</v>
      </c>
      <c r="P134" s="530">
        <f t="shared" si="21"/>
        <v>-70906</v>
      </c>
    </row>
    <row r="135" spans="1:16" ht="15.75">
      <c r="A135" s="50" t="s">
        <v>58</v>
      </c>
      <c r="B135" s="128"/>
      <c r="C135" s="201">
        <f>C108-C134</f>
        <v>37346</v>
      </c>
      <c r="D135" s="425">
        <f>D108-D134</f>
        <v>19168</v>
      </c>
      <c r="E135" s="425">
        <f>E108-E134</f>
        <v>85298</v>
      </c>
      <c r="F135" s="201">
        <f>F108-F134</f>
        <v>141812</v>
      </c>
      <c r="H135" s="201">
        <f>H108-H134</f>
        <v>-764293.3399999994</v>
      </c>
      <c r="I135" s="425">
        <f>I108-I134</f>
        <v>686359.8299999998</v>
      </c>
      <c r="J135" s="425">
        <f>J108-J134</f>
        <v>77933.51000000001</v>
      </c>
      <c r="K135" s="201">
        <f>K108-K134</f>
        <v>0</v>
      </c>
      <c r="M135" s="88"/>
      <c r="N135" s="88"/>
      <c r="O135" s="88"/>
      <c r="P135" s="88"/>
    </row>
    <row r="136" spans="1:16" ht="15.75">
      <c r="A136" s="68"/>
      <c r="B136" s="68"/>
      <c r="C136" s="69"/>
      <c r="D136" s="69"/>
      <c r="E136" s="69"/>
      <c r="F136" s="69"/>
      <c r="H136" s="65"/>
      <c r="I136" s="65"/>
      <c r="J136" s="65"/>
      <c r="K136" s="65"/>
      <c r="M136" s="88"/>
      <c r="N136" s="88"/>
      <c r="O136" s="88"/>
      <c r="P136" s="88"/>
    </row>
    <row r="137" spans="1:11" ht="15.75">
      <c r="A137" s="132"/>
      <c r="B137" s="132"/>
      <c r="C137" s="134"/>
      <c r="D137" s="134"/>
      <c r="E137" s="134"/>
      <c r="F137" s="134"/>
      <c r="H137" s="135"/>
      <c r="I137" s="135"/>
      <c r="J137" s="135"/>
      <c r="K137" s="135"/>
    </row>
    <row r="138" spans="1:11" ht="15">
      <c r="A138" s="108" t="s">
        <v>145</v>
      </c>
      <c r="D138" s="611"/>
      <c r="E138" s="611"/>
      <c r="F138" s="612"/>
      <c r="G138" s="611" t="s">
        <v>144</v>
      </c>
      <c r="H138" s="611"/>
      <c r="I138" s="613" t="s">
        <v>146</v>
      </c>
      <c r="J138" s="88"/>
      <c r="K138" s="88"/>
    </row>
    <row r="139" spans="1:16" ht="15.75">
      <c r="A139" s="76">
        <v>672</v>
      </c>
      <c r="B139" s="77" t="s">
        <v>9</v>
      </c>
      <c r="C139" s="78">
        <v>0</v>
      </c>
      <c r="D139" s="78">
        <v>0</v>
      </c>
      <c r="E139" s="78">
        <v>0</v>
      </c>
      <c r="F139" s="514">
        <f aca="true" t="shared" si="22" ref="F139:F151">SUM(C139:E139)</f>
        <v>0</v>
      </c>
      <c r="H139" s="426">
        <v>224908.22</v>
      </c>
      <c r="I139" s="426">
        <v>0</v>
      </c>
      <c r="J139" s="426">
        <v>0</v>
      </c>
      <c r="K139" s="89">
        <f aca="true" t="shared" si="23" ref="K139:K150">SUM(H139:J139)</f>
        <v>224908.22</v>
      </c>
      <c r="M139" s="529">
        <v>8000</v>
      </c>
      <c r="N139" s="529">
        <f aca="true" t="shared" si="24" ref="N139:P141">D139-I139</f>
        <v>0</v>
      </c>
      <c r="O139" s="529">
        <f t="shared" si="24"/>
        <v>0</v>
      </c>
      <c r="P139" s="529">
        <f t="shared" si="24"/>
        <v>-224908.22</v>
      </c>
    </row>
    <row r="140" spans="1:16" ht="15.75">
      <c r="A140" s="734" t="s">
        <v>15</v>
      </c>
      <c r="B140" s="735"/>
      <c r="C140" s="248">
        <f>SUM(C139:C139)</f>
        <v>0</v>
      </c>
      <c r="D140" s="248">
        <f>SUM(D139:D139)</f>
        <v>0</v>
      </c>
      <c r="E140" s="248">
        <f>SUM(E139:E139)</f>
        <v>0</v>
      </c>
      <c r="F140" s="248">
        <f t="shared" si="22"/>
        <v>0</v>
      </c>
      <c r="H140" s="249">
        <f>SUM(H139:H139)</f>
        <v>224908.22</v>
      </c>
      <c r="I140" s="249">
        <f>SUM(I139:I139)</f>
        <v>0</v>
      </c>
      <c r="J140" s="249">
        <v>0</v>
      </c>
      <c r="K140" s="249">
        <f t="shared" si="23"/>
        <v>224908.22</v>
      </c>
      <c r="M140" s="530">
        <f>C140-H140</f>
        <v>-224908.22</v>
      </c>
      <c r="N140" s="530">
        <f t="shared" si="24"/>
        <v>0</v>
      </c>
      <c r="O140" s="530">
        <f t="shared" si="24"/>
        <v>0</v>
      </c>
      <c r="P140" s="530">
        <f t="shared" si="24"/>
        <v>-224908.22</v>
      </c>
    </row>
    <row r="141" spans="1:16" ht="15">
      <c r="A141" s="325">
        <v>501</v>
      </c>
      <c r="B141" s="326" t="s">
        <v>168</v>
      </c>
      <c r="C141" s="328">
        <v>0</v>
      </c>
      <c r="D141" s="327">
        <v>0</v>
      </c>
      <c r="E141" s="324">
        <v>0</v>
      </c>
      <c r="F141" s="327">
        <f t="shared" si="22"/>
        <v>0</v>
      </c>
      <c r="H141" s="328">
        <v>5494.66</v>
      </c>
      <c r="I141" s="328">
        <v>0</v>
      </c>
      <c r="J141" s="328">
        <v>0</v>
      </c>
      <c r="K141" s="328">
        <f t="shared" si="23"/>
        <v>5494.66</v>
      </c>
      <c r="M141" s="529">
        <f>C141-H141</f>
        <v>-5494.66</v>
      </c>
      <c r="N141" s="529">
        <f t="shared" si="24"/>
        <v>0</v>
      </c>
      <c r="O141" s="529">
        <f t="shared" si="24"/>
        <v>0</v>
      </c>
      <c r="P141" s="529">
        <f t="shared" si="24"/>
        <v>-5494.66</v>
      </c>
    </row>
    <row r="142" spans="1:16" ht="15">
      <c r="A142" s="325">
        <v>518</v>
      </c>
      <c r="B142" s="326" t="s">
        <v>148</v>
      </c>
      <c r="C142" s="328">
        <v>0</v>
      </c>
      <c r="D142" s="327">
        <v>0</v>
      </c>
      <c r="E142" s="324">
        <v>0</v>
      </c>
      <c r="F142" s="327">
        <f>SUM(C142:E142)</f>
        <v>0</v>
      </c>
      <c r="H142" s="328">
        <v>69940</v>
      </c>
      <c r="I142" s="328">
        <v>0</v>
      </c>
      <c r="J142" s="328">
        <v>0</v>
      </c>
      <c r="K142" s="328">
        <f>SUM(H142:J142)</f>
        <v>69940</v>
      </c>
      <c r="M142" s="529"/>
      <c r="N142" s="529"/>
      <c r="O142" s="529"/>
      <c r="P142" s="529"/>
    </row>
    <row r="143" spans="1:16" ht="15">
      <c r="A143" s="325">
        <v>521</v>
      </c>
      <c r="B143" s="326" t="s">
        <v>51</v>
      </c>
      <c r="C143" s="328">
        <v>0</v>
      </c>
      <c r="D143" s="327">
        <v>0</v>
      </c>
      <c r="E143" s="324">
        <v>0</v>
      </c>
      <c r="F143" s="327">
        <f>SUM(C143:E143)</f>
        <v>0</v>
      </c>
      <c r="H143" s="328">
        <v>81389</v>
      </c>
      <c r="I143" s="328">
        <v>0</v>
      </c>
      <c r="J143" s="328">
        <v>0</v>
      </c>
      <c r="K143" s="328">
        <f>SUM(H143:J143)</f>
        <v>81389</v>
      </c>
      <c r="M143" s="529"/>
      <c r="N143" s="529"/>
      <c r="O143" s="529"/>
      <c r="P143" s="529"/>
    </row>
    <row r="144" spans="1:16" ht="15">
      <c r="A144" s="325">
        <v>521</v>
      </c>
      <c r="B144" s="326" t="s">
        <v>126</v>
      </c>
      <c r="C144" s="328">
        <v>0</v>
      </c>
      <c r="D144" s="327">
        <v>0</v>
      </c>
      <c r="E144" s="324">
        <v>0</v>
      </c>
      <c r="F144" s="327">
        <v>0</v>
      </c>
      <c r="H144" s="328">
        <v>0</v>
      </c>
      <c r="I144" s="328">
        <v>0</v>
      </c>
      <c r="J144" s="328">
        <v>0</v>
      </c>
      <c r="K144" s="328">
        <f t="shared" si="23"/>
        <v>0</v>
      </c>
      <c r="M144" s="529"/>
      <c r="N144" s="529"/>
      <c r="O144" s="529"/>
      <c r="P144" s="529"/>
    </row>
    <row r="145" spans="1:16" ht="15">
      <c r="A145" s="325">
        <v>521</v>
      </c>
      <c r="B145" s="326" t="s">
        <v>124</v>
      </c>
      <c r="C145" s="328">
        <v>0</v>
      </c>
      <c r="D145" s="327">
        <v>0</v>
      </c>
      <c r="E145" s="324">
        <v>0</v>
      </c>
      <c r="F145" s="327">
        <v>0</v>
      </c>
      <c r="H145" s="328">
        <v>38436</v>
      </c>
      <c r="I145" s="328">
        <v>0</v>
      </c>
      <c r="J145" s="328">
        <v>0</v>
      </c>
      <c r="K145" s="328">
        <f t="shared" si="23"/>
        <v>38436</v>
      </c>
      <c r="M145" s="529"/>
      <c r="N145" s="529"/>
      <c r="O145" s="529"/>
      <c r="P145" s="529"/>
    </row>
    <row r="146" spans="1:16" ht="15">
      <c r="A146" s="325">
        <v>524</v>
      </c>
      <c r="B146" s="326" t="s">
        <v>87</v>
      </c>
      <c r="C146" s="328">
        <v>0</v>
      </c>
      <c r="D146" s="327">
        <v>0</v>
      </c>
      <c r="E146" s="324">
        <v>0</v>
      </c>
      <c r="F146" s="327">
        <f t="shared" si="22"/>
        <v>0</v>
      </c>
      <c r="H146" s="328">
        <v>7323.8</v>
      </c>
      <c r="I146" s="328">
        <v>0</v>
      </c>
      <c r="J146" s="427">
        <v>0</v>
      </c>
      <c r="K146" s="328">
        <f t="shared" si="23"/>
        <v>7323.8</v>
      </c>
      <c r="M146" s="529"/>
      <c r="N146" s="529"/>
      <c r="O146" s="529"/>
      <c r="P146" s="529"/>
    </row>
    <row r="147" spans="1:16" ht="15">
      <c r="A147" s="325">
        <v>524</v>
      </c>
      <c r="B147" s="326" t="s">
        <v>102</v>
      </c>
      <c r="C147" s="328">
        <v>0</v>
      </c>
      <c r="D147" s="327">
        <v>0</v>
      </c>
      <c r="E147" s="324">
        <v>0</v>
      </c>
      <c r="F147" s="327">
        <f t="shared" si="22"/>
        <v>0</v>
      </c>
      <c r="H147" s="328">
        <v>20184.47</v>
      </c>
      <c r="I147" s="328">
        <v>0</v>
      </c>
      <c r="J147" s="427">
        <v>0</v>
      </c>
      <c r="K147" s="328">
        <f t="shared" si="23"/>
        <v>20184.47</v>
      </c>
      <c r="M147" s="529"/>
      <c r="N147" s="529"/>
      <c r="O147" s="529"/>
      <c r="P147" s="529"/>
    </row>
    <row r="148" spans="1:16" ht="15">
      <c r="A148" s="325">
        <v>525</v>
      </c>
      <c r="B148" s="326" t="s">
        <v>96</v>
      </c>
      <c r="C148" s="328">
        <v>0</v>
      </c>
      <c r="D148" s="327">
        <v>0</v>
      </c>
      <c r="E148" s="324">
        <v>0</v>
      </c>
      <c r="F148" s="327">
        <f t="shared" si="22"/>
        <v>0</v>
      </c>
      <c r="H148" s="328">
        <v>512.51</v>
      </c>
      <c r="I148" s="328">
        <v>0</v>
      </c>
      <c r="J148" s="427">
        <v>0</v>
      </c>
      <c r="K148" s="328">
        <f t="shared" si="23"/>
        <v>512.51</v>
      </c>
      <c r="M148" s="529"/>
      <c r="N148" s="529"/>
      <c r="O148" s="529"/>
      <c r="P148" s="529"/>
    </row>
    <row r="149" spans="1:16" ht="15">
      <c r="A149" s="325">
        <v>527</v>
      </c>
      <c r="B149" s="326" t="s">
        <v>53</v>
      </c>
      <c r="C149" s="328">
        <v>0</v>
      </c>
      <c r="D149" s="327">
        <v>0</v>
      </c>
      <c r="E149" s="327">
        <v>0</v>
      </c>
      <c r="F149" s="327">
        <f>SUM(C149:E149)</f>
        <v>0</v>
      </c>
      <c r="H149" s="328">
        <v>1627.78</v>
      </c>
      <c r="I149" s="328">
        <v>0</v>
      </c>
      <c r="J149" s="427">
        <v>0</v>
      </c>
      <c r="K149" s="328">
        <f>SUM(H149:J149)</f>
        <v>1627.78</v>
      </c>
      <c r="M149" s="529"/>
      <c r="N149" s="529"/>
      <c r="O149" s="529"/>
      <c r="P149" s="529"/>
    </row>
    <row r="150" spans="1:16" ht="15">
      <c r="A150" s="325">
        <v>527</v>
      </c>
      <c r="B150" s="326" t="s">
        <v>149</v>
      </c>
      <c r="C150" s="328">
        <v>0</v>
      </c>
      <c r="D150" s="327">
        <v>0</v>
      </c>
      <c r="E150" s="327">
        <v>0</v>
      </c>
      <c r="F150" s="327">
        <f t="shared" si="22"/>
        <v>0</v>
      </c>
      <c r="H150" s="328">
        <v>0</v>
      </c>
      <c r="I150" s="328">
        <v>0</v>
      </c>
      <c r="J150" s="427">
        <v>0</v>
      </c>
      <c r="K150" s="328">
        <f t="shared" si="23"/>
        <v>0</v>
      </c>
      <c r="M150" s="529">
        <f aca="true" t="shared" si="25" ref="M150:P151">C150-H150</f>
        <v>0</v>
      </c>
      <c r="N150" s="529">
        <f t="shared" si="25"/>
        <v>0</v>
      </c>
      <c r="O150" s="529">
        <f t="shared" si="25"/>
        <v>0</v>
      </c>
      <c r="P150" s="529">
        <f t="shared" si="25"/>
        <v>0</v>
      </c>
    </row>
    <row r="151" spans="1:16" ht="15.75">
      <c r="A151" s="734" t="s">
        <v>57</v>
      </c>
      <c r="B151" s="735"/>
      <c r="C151" s="248">
        <f>SUM(C141:C150)</f>
        <v>0</v>
      </c>
      <c r="D151" s="248">
        <f>SUM(D141:D150)</f>
        <v>0</v>
      </c>
      <c r="E151" s="248">
        <f>SUM(E141:E150)</f>
        <v>0</v>
      </c>
      <c r="F151" s="248">
        <f t="shared" si="22"/>
        <v>0</v>
      </c>
      <c r="H151" s="249">
        <f>SUM(H141:H150)</f>
        <v>224908.22</v>
      </c>
      <c r="I151" s="249">
        <f>SUM(I141:I150)</f>
        <v>0</v>
      </c>
      <c r="J151" s="249">
        <v>0</v>
      </c>
      <c r="K151" s="249">
        <f>SUM(K141:K150)</f>
        <v>224908.22</v>
      </c>
      <c r="M151" s="529">
        <f t="shared" si="25"/>
        <v>-224908.22</v>
      </c>
      <c r="N151" s="529">
        <f t="shared" si="25"/>
        <v>0</v>
      </c>
      <c r="O151" s="529">
        <f t="shared" si="25"/>
        <v>0</v>
      </c>
      <c r="P151" s="529">
        <f t="shared" si="25"/>
        <v>-224908.22</v>
      </c>
    </row>
    <row r="152" spans="1:11" ht="15.75">
      <c r="A152" s="736" t="s">
        <v>58</v>
      </c>
      <c r="B152" s="737"/>
      <c r="C152" s="85">
        <f>(C140-C151)</f>
        <v>0</v>
      </c>
      <c r="D152" s="85">
        <f>(D140-D151)</f>
        <v>0</v>
      </c>
      <c r="E152" s="85">
        <f>SUM(C152:D152)</f>
        <v>0</v>
      </c>
      <c r="F152" s="85">
        <f>(F140-F151)</f>
        <v>0</v>
      </c>
      <c r="H152" s="86">
        <f>(H140-H151)</f>
        <v>0</v>
      </c>
      <c r="I152" s="86">
        <f>(I140-I151)</f>
        <v>0</v>
      </c>
      <c r="J152" s="86">
        <f>SUM(J140:J151)</f>
        <v>0</v>
      </c>
      <c r="K152" s="86">
        <f>(K140-K151)</f>
        <v>0</v>
      </c>
    </row>
    <row r="153" spans="1:11" ht="15.75">
      <c r="A153" s="132"/>
      <c r="B153" s="132"/>
      <c r="C153" s="134"/>
      <c r="D153" s="134"/>
      <c r="E153" s="134"/>
      <c r="F153" s="134"/>
      <c r="H153" s="135"/>
      <c r="I153" s="135"/>
      <c r="J153" s="135"/>
      <c r="K153" s="135"/>
    </row>
    <row r="154" spans="1:11" ht="15">
      <c r="A154" s="108" t="s">
        <v>145</v>
      </c>
      <c r="D154" s="611"/>
      <c r="E154" s="611"/>
      <c r="F154" s="612"/>
      <c r="G154" s="611" t="s">
        <v>157</v>
      </c>
      <c r="H154" s="611"/>
      <c r="I154" s="613" t="s">
        <v>158</v>
      </c>
      <c r="J154" s="88"/>
      <c r="K154" s="88"/>
    </row>
    <row r="155" spans="1:11" ht="15.75">
      <c r="A155" s="76">
        <v>672</v>
      </c>
      <c r="B155" s="77" t="s">
        <v>9</v>
      </c>
      <c r="C155" s="78">
        <v>0</v>
      </c>
      <c r="D155" s="78">
        <v>0</v>
      </c>
      <c r="E155" s="78">
        <v>0</v>
      </c>
      <c r="F155" s="514">
        <f>SUM(C155:E155)</f>
        <v>0</v>
      </c>
      <c r="H155" s="426">
        <v>76038.7</v>
      </c>
      <c r="I155" s="426">
        <v>0</v>
      </c>
      <c r="J155" s="426">
        <v>0</v>
      </c>
      <c r="K155" s="89">
        <f aca="true" t="shared" si="26" ref="K155:K166">SUM(H155:J155)</f>
        <v>76038.7</v>
      </c>
    </row>
    <row r="156" spans="1:11" ht="15.75">
      <c r="A156" s="734" t="s">
        <v>15</v>
      </c>
      <c r="B156" s="735"/>
      <c r="C156" s="248">
        <f>SUM(C155:C155)</f>
        <v>0</v>
      </c>
      <c r="D156" s="248">
        <f>SUM(D155:D155)</f>
        <v>0</v>
      </c>
      <c r="E156" s="248">
        <f>SUM(E155:E155)</f>
        <v>0</v>
      </c>
      <c r="F156" s="248">
        <f>SUM(C156:E156)</f>
        <v>0</v>
      </c>
      <c r="H156" s="249">
        <f>SUM(H155:H155)</f>
        <v>76038.7</v>
      </c>
      <c r="I156" s="249">
        <f>SUM(I155:I155)</f>
        <v>0</v>
      </c>
      <c r="J156" s="249">
        <v>0</v>
      </c>
      <c r="K156" s="249">
        <f t="shared" si="26"/>
        <v>76038.7</v>
      </c>
    </row>
    <row r="157" spans="1:11" ht="15">
      <c r="A157" s="325">
        <v>501</v>
      </c>
      <c r="B157" s="326" t="s">
        <v>168</v>
      </c>
      <c r="C157" s="328">
        <v>0</v>
      </c>
      <c r="D157" s="327">
        <v>0</v>
      </c>
      <c r="E157" s="324">
        <v>0</v>
      </c>
      <c r="F157" s="327">
        <f>SUM(C157:E157)</f>
        <v>0</v>
      </c>
      <c r="H157" s="328">
        <v>4871.9</v>
      </c>
      <c r="I157" s="328">
        <v>0</v>
      </c>
      <c r="J157" s="328">
        <v>0</v>
      </c>
      <c r="K157" s="328">
        <f t="shared" si="26"/>
        <v>4871.9</v>
      </c>
    </row>
    <row r="158" spans="1:11" ht="15">
      <c r="A158" s="325">
        <v>518</v>
      </c>
      <c r="B158" s="326" t="s">
        <v>148</v>
      </c>
      <c r="C158" s="328">
        <v>0</v>
      </c>
      <c r="D158" s="327">
        <v>0</v>
      </c>
      <c r="E158" s="324">
        <v>0</v>
      </c>
      <c r="F158" s="327">
        <f>SUM(C158:E158)</f>
        <v>0</v>
      </c>
      <c r="H158" s="328">
        <v>0</v>
      </c>
      <c r="I158" s="328">
        <v>0</v>
      </c>
      <c r="J158" s="328">
        <v>0</v>
      </c>
      <c r="K158" s="328">
        <f t="shared" si="26"/>
        <v>0</v>
      </c>
    </row>
    <row r="159" spans="1:11" ht="15">
      <c r="A159" s="325">
        <v>521</v>
      </c>
      <c r="B159" s="326" t="s">
        <v>51</v>
      </c>
      <c r="C159" s="328">
        <v>0</v>
      </c>
      <c r="D159" s="327">
        <v>0</v>
      </c>
      <c r="E159" s="324">
        <v>0</v>
      </c>
      <c r="F159" s="327">
        <f>SUM(C159:E159)</f>
        <v>0</v>
      </c>
      <c r="H159" s="328">
        <v>6600</v>
      </c>
      <c r="I159" s="328">
        <v>0</v>
      </c>
      <c r="J159" s="328">
        <v>0</v>
      </c>
      <c r="K159" s="328">
        <f t="shared" si="26"/>
        <v>6600</v>
      </c>
    </row>
    <row r="160" spans="1:11" ht="15">
      <c r="A160" s="325">
        <v>521</v>
      </c>
      <c r="B160" s="326" t="s">
        <v>126</v>
      </c>
      <c r="C160" s="328">
        <v>0</v>
      </c>
      <c r="D160" s="327">
        <v>0</v>
      </c>
      <c r="E160" s="324">
        <v>0</v>
      </c>
      <c r="F160" s="327">
        <v>0</v>
      </c>
      <c r="H160" s="328">
        <v>0</v>
      </c>
      <c r="I160" s="328">
        <v>0</v>
      </c>
      <c r="J160" s="328">
        <v>0</v>
      </c>
      <c r="K160" s="328">
        <f t="shared" si="26"/>
        <v>0</v>
      </c>
    </row>
    <row r="161" spans="1:11" ht="15">
      <c r="A161" s="325">
        <v>521</v>
      </c>
      <c r="B161" s="326" t="s">
        <v>124</v>
      </c>
      <c r="C161" s="328">
        <v>0</v>
      </c>
      <c r="D161" s="327">
        <v>0</v>
      </c>
      <c r="E161" s="324">
        <v>0</v>
      </c>
      <c r="F161" s="327">
        <v>0</v>
      </c>
      <c r="H161" s="328">
        <v>7500</v>
      </c>
      <c r="I161" s="328">
        <v>0</v>
      </c>
      <c r="J161" s="328">
        <v>0</v>
      </c>
      <c r="K161" s="328">
        <f t="shared" si="26"/>
        <v>7500</v>
      </c>
    </row>
    <row r="162" spans="1:11" ht="15">
      <c r="A162" s="325">
        <v>524</v>
      </c>
      <c r="B162" s="326" t="s">
        <v>87</v>
      </c>
      <c r="C162" s="328">
        <v>0</v>
      </c>
      <c r="D162" s="327">
        <v>0</v>
      </c>
      <c r="E162" s="324">
        <v>0</v>
      </c>
      <c r="F162" s="327">
        <f aca="true" t="shared" si="27" ref="F162:F167">SUM(C162:E162)</f>
        <v>0</v>
      </c>
      <c r="H162" s="328">
        <v>593.9</v>
      </c>
      <c r="I162" s="328">
        <v>0</v>
      </c>
      <c r="J162" s="427">
        <v>0</v>
      </c>
      <c r="K162" s="328">
        <f t="shared" si="26"/>
        <v>593.9</v>
      </c>
    </row>
    <row r="163" spans="1:11" ht="15">
      <c r="A163" s="325">
        <v>524</v>
      </c>
      <c r="B163" s="326" t="s">
        <v>102</v>
      </c>
      <c r="C163" s="328">
        <v>0</v>
      </c>
      <c r="D163" s="327">
        <v>0</v>
      </c>
      <c r="E163" s="324">
        <v>0</v>
      </c>
      <c r="F163" s="327">
        <f t="shared" si="27"/>
        <v>0</v>
      </c>
      <c r="H163" s="328">
        <v>1636.8</v>
      </c>
      <c r="I163" s="328">
        <v>0</v>
      </c>
      <c r="J163" s="427">
        <v>0</v>
      </c>
      <c r="K163" s="328">
        <f t="shared" si="26"/>
        <v>1636.8</v>
      </c>
    </row>
    <row r="164" spans="1:11" ht="15">
      <c r="A164" s="325">
        <v>525</v>
      </c>
      <c r="B164" s="326" t="s">
        <v>96</v>
      </c>
      <c r="C164" s="328">
        <v>0</v>
      </c>
      <c r="D164" s="327">
        <v>0</v>
      </c>
      <c r="E164" s="324">
        <v>0</v>
      </c>
      <c r="F164" s="327">
        <f t="shared" si="27"/>
        <v>0</v>
      </c>
      <c r="H164" s="328">
        <v>0</v>
      </c>
      <c r="I164" s="328">
        <v>0</v>
      </c>
      <c r="J164" s="427">
        <v>0</v>
      </c>
      <c r="K164" s="328">
        <f t="shared" si="26"/>
        <v>0</v>
      </c>
    </row>
    <row r="165" spans="1:11" ht="15">
      <c r="A165" s="325">
        <v>527</v>
      </c>
      <c r="B165" s="326" t="s">
        <v>53</v>
      </c>
      <c r="C165" s="328">
        <v>0</v>
      </c>
      <c r="D165" s="327">
        <v>0</v>
      </c>
      <c r="E165" s="327">
        <v>0</v>
      </c>
      <c r="F165" s="327">
        <f t="shared" si="27"/>
        <v>0</v>
      </c>
      <c r="H165" s="328">
        <v>132</v>
      </c>
      <c r="I165" s="328">
        <v>0</v>
      </c>
      <c r="J165" s="427">
        <v>0</v>
      </c>
      <c r="K165" s="328">
        <f t="shared" si="26"/>
        <v>132</v>
      </c>
    </row>
    <row r="166" spans="1:11" ht="15">
      <c r="A166" s="325">
        <v>558</v>
      </c>
      <c r="B166" s="326" t="s">
        <v>123</v>
      </c>
      <c r="C166" s="328">
        <v>0</v>
      </c>
      <c r="D166" s="327">
        <v>0</v>
      </c>
      <c r="E166" s="327">
        <v>0</v>
      </c>
      <c r="F166" s="327">
        <f t="shared" si="27"/>
        <v>0</v>
      </c>
      <c r="H166" s="328">
        <v>54704.1</v>
      </c>
      <c r="I166" s="328">
        <v>0</v>
      </c>
      <c r="J166" s="427">
        <v>0</v>
      </c>
      <c r="K166" s="328">
        <f t="shared" si="26"/>
        <v>54704.1</v>
      </c>
    </row>
    <row r="167" spans="1:16" ht="15.75">
      <c r="A167" s="734" t="s">
        <v>57</v>
      </c>
      <c r="B167" s="735"/>
      <c r="C167" s="248">
        <f>SUM(C157:C166)</f>
        <v>0</v>
      </c>
      <c r="D167" s="248">
        <f>SUM(D157:D166)</f>
        <v>0</v>
      </c>
      <c r="E167" s="248">
        <f>SUM(E157:E166)</f>
        <v>0</v>
      </c>
      <c r="F167" s="248">
        <f t="shared" si="27"/>
        <v>0</v>
      </c>
      <c r="H167" s="249">
        <f>SUM(H157:H166)</f>
        <v>76038.7</v>
      </c>
      <c r="I167" s="249">
        <f>SUM(I157:I166)</f>
        <v>0</v>
      </c>
      <c r="J167" s="249">
        <v>0</v>
      </c>
      <c r="K167" s="249">
        <f>SUM(K157:K166)</f>
        <v>76038.7</v>
      </c>
      <c r="M167" s="530"/>
      <c r="N167" s="530"/>
      <c r="O167" s="545"/>
      <c r="P167" s="530"/>
    </row>
    <row r="168" spans="1:16" ht="15.75">
      <c r="A168" s="736" t="s">
        <v>58</v>
      </c>
      <c r="B168" s="737"/>
      <c r="C168" s="85">
        <f>(C156-C167)</f>
        <v>0</v>
      </c>
      <c r="D168" s="85">
        <f>(D156-D167)</f>
        <v>0</v>
      </c>
      <c r="E168" s="85">
        <f>SUM(C168:D168)</f>
        <v>0</v>
      </c>
      <c r="F168" s="85">
        <f>(F156-F167)</f>
        <v>0</v>
      </c>
      <c r="H168" s="86">
        <f>(H156-H167)</f>
        <v>0</v>
      </c>
      <c r="I168" s="86">
        <f>(I156-I167)</f>
        <v>0</v>
      </c>
      <c r="J168" s="86">
        <f>SUM(J156:J167)</f>
        <v>0</v>
      </c>
      <c r="K168" s="86">
        <f>(K156-K167)</f>
        <v>0</v>
      </c>
      <c r="M168" s="530"/>
      <c r="N168" s="530"/>
      <c r="O168" s="530"/>
      <c r="P168" s="530"/>
    </row>
    <row r="169" spans="1:16" ht="15.75">
      <c r="A169" s="132"/>
      <c r="B169" s="132"/>
      <c r="C169" s="134"/>
      <c r="D169" s="134"/>
      <c r="E169" s="134"/>
      <c r="F169" s="134"/>
      <c r="H169" s="656"/>
      <c r="I169" s="657"/>
      <c r="J169" s="657"/>
      <c r="K169" s="658"/>
      <c r="M169" s="530"/>
      <c r="N169" s="530"/>
      <c r="O169" s="530"/>
      <c r="P169" s="530"/>
    </row>
    <row r="170" spans="1:11" ht="15.75">
      <c r="A170" s="738" t="s">
        <v>68</v>
      </c>
      <c r="B170" s="738"/>
      <c r="C170" s="738"/>
      <c r="D170" s="738"/>
      <c r="E170" s="738"/>
      <c r="F170" s="738"/>
      <c r="H170" s="532"/>
      <c r="I170" s="533"/>
      <c r="J170" s="533"/>
      <c r="K170" s="534"/>
    </row>
    <row r="171" spans="1:11" ht="15.75">
      <c r="A171" s="712" t="s">
        <v>15</v>
      </c>
      <c r="B171" s="713"/>
      <c r="C171" s="313">
        <f>C140+C108+C39</f>
        <v>3527658</v>
      </c>
      <c r="D171" s="313">
        <f>D140+D108+D39</f>
        <v>3415208</v>
      </c>
      <c r="E171" s="313">
        <f>E140+E108+E39</f>
        <v>1261548</v>
      </c>
      <c r="F171" s="313">
        <f>F140+F108+F39</f>
        <v>8204414</v>
      </c>
      <c r="H171" s="314">
        <f>H140+H108+H39+H156+H156</f>
        <v>3804919.1000000006</v>
      </c>
      <c r="I171" s="314">
        <f>I140+I108+I39</f>
        <v>3168815</v>
      </c>
      <c r="J171" s="314">
        <f>J140+J108+J39</f>
        <v>1187130.9100000001</v>
      </c>
      <c r="K171" s="314">
        <f>K140+K108+K39+I156+K156</f>
        <v>8084826.31</v>
      </c>
    </row>
    <row r="172" spans="1:11" ht="15.75">
      <c r="A172" s="712" t="s">
        <v>57</v>
      </c>
      <c r="B172" s="713"/>
      <c r="C172" s="313">
        <f>C151+C134+C102</f>
        <v>3490312</v>
      </c>
      <c r="D172" s="313">
        <f>D151+D134+D102</f>
        <v>3396030</v>
      </c>
      <c r="E172" s="313">
        <f>E151+E134+E102</f>
        <v>1176250</v>
      </c>
      <c r="F172" s="313">
        <f>F151+F134+F102</f>
        <v>8062592</v>
      </c>
      <c r="H172" s="314">
        <f>H151+H134+H102+H165+H167</f>
        <v>4688117.489999999</v>
      </c>
      <c r="I172" s="314">
        <f>I151+I134+I102</f>
        <v>2344804.1100000003</v>
      </c>
      <c r="J172" s="314">
        <f>J151+J134+J102</f>
        <v>997652.79</v>
      </c>
      <c r="K172" s="314">
        <f>K151+K134+K102+K167</f>
        <v>8030442.39</v>
      </c>
    </row>
    <row r="173" spans="1:11" ht="15.75">
      <c r="A173" s="719" t="s">
        <v>58</v>
      </c>
      <c r="B173" s="720"/>
      <c r="C173" s="317">
        <f>(C171-C172)</f>
        <v>37346</v>
      </c>
      <c r="D173" s="317">
        <f>(D171-D172)</f>
        <v>19178</v>
      </c>
      <c r="E173" s="317">
        <f>SUM(C173:D173)</f>
        <v>56524</v>
      </c>
      <c r="F173" s="317">
        <f>(F171-F172)</f>
        <v>141822</v>
      </c>
      <c r="H173" s="318">
        <f>(H171-H172)</f>
        <v>-883198.3899999987</v>
      </c>
      <c r="I173" s="318">
        <f>(I171-I172)</f>
        <v>824010.8899999997</v>
      </c>
      <c r="J173" s="318">
        <f>SUM(H173:I173)</f>
        <v>-59187.49999999907</v>
      </c>
      <c r="K173" s="318">
        <f>(K171-K172)</f>
        <v>54383.919999999925</v>
      </c>
    </row>
    <row r="174" spans="1:11" ht="15">
      <c r="A174" s="87"/>
      <c r="B174" s="87"/>
      <c r="C174" s="87"/>
      <c r="D174" s="87"/>
      <c r="E174" s="87"/>
      <c r="F174" s="87"/>
      <c r="H174" s="88"/>
      <c r="I174" s="88"/>
      <c r="J174" s="88"/>
      <c r="K174" s="88"/>
    </row>
    <row r="175" spans="1:11" ht="15">
      <c r="A175" s="87"/>
      <c r="B175" s="87"/>
      <c r="C175" s="87"/>
      <c r="D175" s="87"/>
      <c r="E175" s="87"/>
      <c r="F175" s="87"/>
      <c r="H175" s="88"/>
      <c r="I175" s="88"/>
      <c r="J175" s="88"/>
      <c r="K175" s="88"/>
    </row>
    <row r="176" spans="1:11" ht="15.75">
      <c r="A176" s="122" t="s">
        <v>71</v>
      </c>
      <c r="B176" s="87"/>
      <c r="C176" s="87"/>
      <c r="D176" s="87"/>
      <c r="E176" s="87"/>
      <c r="F176" s="87"/>
      <c r="H176" s="88"/>
      <c r="I176" s="88"/>
      <c r="J176" s="88"/>
      <c r="K176" s="88"/>
    </row>
    <row r="177" spans="1:11" ht="15">
      <c r="A177" s="717" t="s">
        <v>61</v>
      </c>
      <c r="B177" s="718"/>
      <c r="C177" s="82">
        <v>0</v>
      </c>
      <c r="D177" s="82">
        <v>0</v>
      </c>
      <c r="E177" s="82">
        <f>SUM(C177:D177)</f>
        <v>0</v>
      </c>
      <c r="F177" s="476">
        <v>0</v>
      </c>
      <c r="H177" s="83">
        <v>0</v>
      </c>
      <c r="I177" s="83">
        <v>0</v>
      </c>
      <c r="J177" s="83">
        <f>SUM(H177:I177)</f>
        <v>0</v>
      </c>
      <c r="K177" s="84">
        <v>0</v>
      </c>
    </row>
    <row r="178" spans="1:11" ht="15">
      <c r="A178" s="717" t="s">
        <v>62</v>
      </c>
      <c r="B178" s="718"/>
      <c r="C178" s="82">
        <v>0</v>
      </c>
      <c r="D178" s="82">
        <v>0</v>
      </c>
      <c r="E178" s="82">
        <f>SUM(C178:D178)</f>
        <v>0</v>
      </c>
      <c r="F178" s="476">
        <v>0</v>
      </c>
      <c r="H178" s="83">
        <v>0</v>
      </c>
      <c r="I178" s="83">
        <v>0</v>
      </c>
      <c r="J178" s="83">
        <f>SUM(H178:I178)</f>
        <v>0</v>
      </c>
      <c r="K178" s="84">
        <v>0</v>
      </c>
    </row>
    <row r="179" spans="1:11" ht="15">
      <c r="A179" s="717" t="s">
        <v>63</v>
      </c>
      <c r="B179" s="718"/>
      <c r="C179" s="82">
        <v>0</v>
      </c>
      <c r="D179" s="82">
        <v>0</v>
      </c>
      <c r="E179" s="82">
        <f>SUM(C179:D179)</f>
        <v>0</v>
      </c>
      <c r="F179" s="476">
        <v>0</v>
      </c>
      <c r="H179" s="83">
        <v>0</v>
      </c>
      <c r="I179" s="83">
        <v>0</v>
      </c>
      <c r="J179" s="83">
        <f>SUM(H179:I179)</f>
        <v>0</v>
      </c>
      <c r="K179" s="84">
        <v>0</v>
      </c>
    </row>
    <row r="180" spans="1:11" ht="15">
      <c r="A180" s="87"/>
      <c r="B180" s="87"/>
      <c r="C180" s="87"/>
      <c r="D180" s="87"/>
      <c r="E180" s="87"/>
      <c r="F180" s="87"/>
      <c r="H180" s="88"/>
      <c r="I180" s="88"/>
      <c r="J180" s="88"/>
      <c r="K180" s="88"/>
    </row>
    <row r="181" spans="1:11" ht="15">
      <c r="A181" s="477" t="s">
        <v>64</v>
      </c>
      <c r="B181" s="478"/>
      <c r="C181" s="478"/>
      <c r="D181" s="478"/>
      <c r="E181" s="478"/>
      <c r="F181" s="479"/>
      <c r="H181" s="88"/>
      <c r="I181" s="88"/>
      <c r="J181" s="88"/>
      <c r="K181" s="88"/>
    </row>
    <row r="182" spans="1:11" ht="15">
      <c r="A182" s="480">
        <v>411</v>
      </c>
      <c r="B182" s="481" t="s">
        <v>65</v>
      </c>
      <c r="C182" s="481"/>
      <c r="D182" s="481"/>
      <c r="E182" s="481"/>
      <c r="F182" s="557">
        <v>10000</v>
      </c>
      <c r="H182" s="88"/>
      <c r="I182" s="88"/>
      <c r="J182" s="88"/>
      <c r="K182" s="88"/>
    </row>
    <row r="183" spans="1:11" ht="15">
      <c r="A183" s="482">
        <v>412</v>
      </c>
      <c r="B183" s="483" t="s">
        <v>66</v>
      </c>
      <c r="C183" s="483"/>
      <c r="D183" s="483"/>
      <c r="E183" s="483"/>
      <c r="F183" s="557">
        <v>174392.85</v>
      </c>
      <c r="H183" s="88"/>
      <c r="I183" s="280"/>
      <c r="J183" s="88"/>
      <c r="K183" s="88"/>
    </row>
    <row r="184" spans="1:11" ht="15">
      <c r="A184" s="482">
        <v>413</v>
      </c>
      <c r="B184" s="483" t="s">
        <v>103</v>
      </c>
      <c r="C184" s="483"/>
      <c r="D184" s="483"/>
      <c r="E184" s="483"/>
      <c r="F184" s="557">
        <v>120581.92</v>
      </c>
      <c r="H184" s="88"/>
      <c r="I184" s="280"/>
      <c r="J184" s="88"/>
      <c r="K184" s="88"/>
    </row>
    <row r="185" spans="1:11" ht="15">
      <c r="A185" s="482">
        <v>414</v>
      </c>
      <c r="B185" s="483" t="s">
        <v>137</v>
      </c>
      <c r="C185" s="483"/>
      <c r="D185" s="483"/>
      <c r="E185" s="483"/>
      <c r="F185" s="557">
        <v>10000</v>
      </c>
      <c r="H185" s="88"/>
      <c r="I185" s="280"/>
      <c r="J185" s="88"/>
      <c r="K185" s="88"/>
    </row>
    <row r="186" spans="1:11" ht="15.75">
      <c r="A186" s="482">
        <v>414</v>
      </c>
      <c r="B186" s="483" t="s">
        <v>147</v>
      </c>
      <c r="C186" s="483"/>
      <c r="D186" s="483"/>
      <c r="E186" s="483"/>
      <c r="F186" s="557">
        <v>691364.3</v>
      </c>
      <c r="H186" s="88">
        <f>F184+F185+F186</f>
        <v>821946.2200000001</v>
      </c>
      <c r="I186" s="531"/>
      <c r="J186" s="88"/>
      <c r="K186" s="88"/>
    </row>
    <row r="187" spans="1:11" ht="15.75">
      <c r="A187" s="484">
        <v>416</v>
      </c>
      <c r="B187" s="485" t="s">
        <v>67</v>
      </c>
      <c r="C187" s="485"/>
      <c r="D187" s="485"/>
      <c r="E187" s="485"/>
      <c r="F187" s="659">
        <v>161411.87</v>
      </c>
      <c r="H187" s="88"/>
      <c r="I187" s="531"/>
      <c r="J187" s="88"/>
      <c r="K187" s="88"/>
    </row>
    <row r="188" spans="1:11" ht="15">
      <c r="A188" s="274"/>
      <c r="B188" s="275"/>
      <c r="C188" s="81"/>
      <c r="D188" s="81"/>
      <c r="E188" s="81"/>
      <c r="F188" s="90"/>
      <c r="H188" s="88"/>
      <c r="I188" s="280"/>
      <c r="J188" s="88"/>
      <c r="K188" s="88"/>
    </row>
    <row r="189" spans="1:11" ht="15">
      <c r="A189" s="274"/>
      <c r="B189" s="275"/>
      <c r="C189" s="81"/>
      <c r="D189" s="81"/>
      <c r="E189" s="81"/>
      <c r="F189" s="90"/>
      <c r="H189" s="88"/>
      <c r="I189" s="280"/>
      <c r="J189" s="88"/>
      <c r="K189" s="88"/>
    </row>
    <row r="190" spans="1:11" ht="15">
      <c r="A190" s="274"/>
      <c r="B190" s="275"/>
      <c r="C190" s="81"/>
      <c r="D190" s="81"/>
      <c r="E190" s="81"/>
      <c r="F190" s="90"/>
      <c r="H190" s="88"/>
      <c r="I190" s="88"/>
      <c r="J190" s="88"/>
      <c r="K190" s="88"/>
    </row>
    <row r="191" spans="1:11" ht="15.75">
      <c r="A191" s="708"/>
      <c r="B191" s="709"/>
      <c r="C191" s="271"/>
      <c r="D191" s="271"/>
      <c r="E191" s="271"/>
      <c r="F191" s="272"/>
      <c r="H191" s="88"/>
      <c r="I191" s="88"/>
      <c r="J191" s="88"/>
      <c r="K191" s="88"/>
    </row>
    <row r="192" spans="1:11" ht="15.75">
      <c r="A192" s="710"/>
      <c r="B192" s="711"/>
      <c r="C192" s="134"/>
      <c r="D192" s="134"/>
      <c r="E192" s="134"/>
      <c r="F192" s="135"/>
      <c r="H192" s="88"/>
      <c r="I192" s="88"/>
      <c r="J192" s="88"/>
      <c r="K192" s="88"/>
    </row>
    <row r="193" spans="1:11" ht="15">
      <c r="A193" s="97"/>
      <c r="B193" s="97"/>
      <c r="C193" s="277"/>
      <c r="D193" s="277"/>
      <c r="E193" s="277"/>
      <c r="F193" s="90"/>
      <c r="H193" s="88"/>
      <c r="I193" s="88"/>
      <c r="J193" s="88"/>
      <c r="K193" s="88"/>
    </row>
    <row r="194" spans="1:11" ht="15">
      <c r="A194" s="279"/>
      <c r="B194" s="62"/>
      <c r="C194" s="62"/>
      <c r="D194" s="62"/>
      <c r="E194" s="62"/>
      <c r="F194" s="280"/>
      <c r="H194" s="88"/>
      <c r="I194" s="88"/>
      <c r="J194" s="88"/>
      <c r="K194" s="88"/>
    </row>
    <row r="195" spans="1:11" ht="15.75">
      <c r="A195" s="274"/>
      <c r="B195" s="282"/>
      <c r="C195" s="283"/>
      <c r="D195" s="283"/>
      <c r="E195" s="283"/>
      <c r="F195" s="276"/>
      <c r="H195" s="88"/>
      <c r="I195" s="88"/>
      <c r="J195" s="88"/>
      <c r="K195" s="88"/>
    </row>
    <row r="196" spans="1:11" ht="15.75">
      <c r="A196" s="708"/>
      <c r="B196" s="709"/>
      <c r="C196" s="271"/>
      <c r="D196" s="271"/>
      <c r="E196" s="271"/>
      <c r="F196" s="272"/>
      <c r="H196" s="88"/>
      <c r="I196" s="88"/>
      <c r="J196" s="88"/>
      <c r="K196" s="88"/>
    </row>
    <row r="197" spans="1:11" ht="15">
      <c r="A197" s="274"/>
      <c r="B197" s="275"/>
      <c r="C197" s="81"/>
      <c r="D197" s="81"/>
      <c r="E197" s="81"/>
      <c r="F197" s="90"/>
      <c r="H197" s="88"/>
      <c r="I197" s="88"/>
      <c r="J197" s="88"/>
      <c r="K197" s="88"/>
    </row>
    <row r="198" spans="1:11" ht="15">
      <c r="A198" s="274"/>
      <c r="B198" s="275"/>
      <c r="C198" s="81"/>
      <c r="D198" s="81"/>
      <c r="E198" s="81"/>
      <c r="F198" s="90"/>
      <c r="H198" s="88"/>
      <c r="I198" s="88"/>
      <c r="J198" s="88"/>
      <c r="K198" s="88"/>
    </row>
    <row r="199" spans="1:11" ht="15">
      <c r="A199" s="274"/>
      <c r="B199" s="275"/>
      <c r="C199" s="81"/>
      <c r="D199" s="81"/>
      <c r="E199" s="81"/>
      <c r="F199" s="90"/>
      <c r="H199" s="88"/>
      <c r="I199" s="88"/>
      <c r="J199" s="88"/>
      <c r="K199" s="88"/>
    </row>
    <row r="200" spans="1:11" ht="15.75">
      <c r="A200" s="708"/>
      <c r="B200" s="709"/>
      <c r="C200" s="271"/>
      <c r="D200" s="271"/>
      <c r="E200" s="271"/>
      <c r="F200" s="272"/>
      <c r="H200" s="88"/>
      <c r="I200" s="88"/>
      <c r="J200" s="88"/>
      <c r="K200" s="88"/>
    </row>
    <row r="201" spans="1:11" ht="15.75">
      <c r="A201" s="710"/>
      <c r="B201" s="711"/>
      <c r="C201" s="134"/>
      <c r="D201" s="134"/>
      <c r="E201" s="134"/>
      <c r="F201" s="135"/>
      <c r="H201" s="88"/>
      <c r="I201" s="88"/>
      <c r="J201" s="88"/>
      <c r="K201" s="88"/>
    </row>
    <row r="202" spans="1:11" ht="15">
      <c r="A202" s="97"/>
      <c r="B202" s="97"/>
      <c r="C202" s="277"/>
      <c r="D202" s="277"/>
      <c r="E202" s="277"/>
      <c r="F202" s="90"/>
      <c r="H202" s="88"/>
      <c r="I202" s="88"/>
      <c r="J202" s="88"/>
      <c r="K202" s="88"/>
    </row>
    <row r="203" spans="1:11" ht="15">
      <c r="A203" s="279"/>
      <c r="B203" s="62"/>
      <c r="C203" s="62"/>
      <c r="D203" s="62"/>
      <c r="E203" s="62"/>
      <c r="F203" s="280"/>
      <c r="H203" s="88"/>
      <c r="I203" s="88"/>
      <c r="J203" s="88"/>
      <c r="K203" s="88"/>
    </row>
    <row r="204" spans="1:11" ht="15.75">
      <c r="A204" s="274"/>
      <c r="B204" s="282"/>
      <c r="C204" s="283"/>
      <c r="D204" s="283"/>
      <c r="E204" s="283"/>
      <c r="F204" s="276"/>
      <c r="H204" s="88"/>
      <c r="I204" s="88"/>
      <c r="J204" s="88"/>
      <c r="K204" s="88"/>
    </row>
    <row r="205" spans="1:11" ht="15.75">
      <c r="A205" s="708"/>
      <c r="B205" s="709"/>
      <c r="C205" s="271"/>
      <c r="D205" s="271"/>
      <c r="E205" s="271"/>
      <c r="F205" s="272"/>
      <c r="H205" s="88"/>
      <c r="I205" s="88"/>
      <c r="J205" s="88"/>
      <c r="K205" s="88"/>
    </row>
    <row r="206" spans="1:11" ht="15">
      <c r="A206" s="274"/>
      <c r="B206" s="275"/>
      <c r="C206" s="81"/>
      <c r="D206" s="81"/>
      <c r="E206" s="81"/>
      <c r="F206" s="90"/>
      <c r="H206" s="88"/>
      <c r="I206" s="88"/>
      <c r="J206" s="88"/>
      <c r="K206" s="88"/>
    </row>
    <row r="207" spans="1:11" ht="15">
      <c r="A207" s="274"/>
      <c r="B207" s="275"/>
      <c r="C207" s="81"/>
      <c r="D207" s="81"/>
      <c r="E207" s="81"/>
      <c r="F207" s="90"/>
      <c r="H207" s="88"/>
      <c r="I207" s="88"/>
      <c r="J207" s="88"/>
      <c r="K207" s="88"/>
    </row>
    <row r="208" spans="1:11" ht="15">
      <c r="A208" s="274"/>
      <c r="B208" s="275"/>
      <c r="C208" s="81"/>
      <c r="D208" s="81"/>
      <c r="E208" s="81"/>
      <c r="F208" s="90"/>
      <c r="H208" s="88"/>
      <c r="I208" s="88"/>
      <c r="J208" s="88"/>
      <c r="K208" s="88"/>
    </row>
    <row r="209" spans="1:11" ht="15.75">
      <c r="A209" s="708"/>
      <c r="B209" s="709"/>
      <c r="C209" s="271"/>
      <c r="D209" s="271"/>
      <c r="E209" s="271"/>
      <c r="F209" s="272"/>
      <c r="H209" s="88"/>
      <c r="I209" s="88"/>
      <c r="J209" s="88"/>
      <c r="K209" s="88"/>
    </row>
    <row r="210" spans="1:11" ht="15.75">
      <c r="A210" s="710"/>
      <c r="B210" s="711"/>
      <c r="C210" s="134"/>
      <c r="D210" s="134"/>
      <c r="E210" s="134"/>
      <c r="F210" s="135"/>
      <c r="H210" s="88"/>
      <c r="I210" s="88"/>
      <c r="J210" s="88"/>
      <c r="K210" s="88"/>
    </row>
    <row r="211" spans="1:11" ht="15">
      <c r="A211" s="97"/>
      <c r="B211" s="97"/>
      <c r="C211" s="277"/>
      <c r="D211" s="277"/>
      <c r="E211" s="277"/>
      <c r="F211" s="90"/>
      <c r="H211" s="88"/>
      <c r="I211" s="88"/>
      <c r="J211" s="88"/>
      <c r="K211" s="88"/>
    </row>
    <row r="212" spans="1:11" ht="15">
      <c r="A212" s="279"/>
      <c r="B212" s="62"/>
      <c r="C212" s="62"/>
      <c r="D212" s="62"/>
      <c r="E212" s="62"/>
      <c r="F212" s="280"/>
      <c r="H212" s="88"/>
      <c r="I212" s="88"/>
      <c r="J212" s="88"/>
      <c r="K212" s="88"/>
    </row>
    <row r="213" spans="1:6" ht="15.75">
      <c r="A213" s="274"/>
      <c r="B213" s="282"/>
      <c r="C213" s="283"/>
      <c r="D213" s="283"/>
      <c r="E213" s="283"/>
      <c r="F213" s="276"/>
    </row>
    <row r="214" spans="1:6" ht="15.75">
      <c r="A214" s="708"/>
      <c r="B214" s="709"/>
      <c r="C214" s="271"/>
      <c r="D214" s="271"/>
      <c r="E214" s="271"/>
      <c r="F214" s="272"/>
    </row>
    <row r="215" spans="1:6" ht="15">
      <c r="A215" s="274"/>
      <c r="B215" s="275"/>
      <c r="C215" s="81"/>
      <c r="D215" s="81"/>
      <c r="E215" s="81"/>
      <c r="F215" s="90"/>
    </row>
    <row r="216" spans="1:6" ht="15">
      <c r="A216" s="274"/>
      <c r="B216" s="275"/>
      <c r="C216" s="81"/>
      <c r="D216" s="81"/>
      <c r="E216" s="81"/>
      <c r="F216" s="90"/>
    </row>
    <row r="217" spans="1:6" ht="15">
      <c r="A217" s="274"/>
      <c r="B217" s="275"/>
      <c r="C217" s="81"/>
      <c r="D217" s="81"/>
      <c r="E217" s="81"/>
      <c r="F217" s="90"/>
    </row>
    <row r="218" spans="1:6" ht="15.75">
      <c r="A218" s="708"/>
      <c r="B218" s="709"/>
      <c r="C218" s="271"/>
      <c r="D218" s="271"/>
      <c r="E218" s="271"/>
      <c r="F218" s="272"/>
    </row>
    <row r="219" spans="1:6" ht="15.75">
      <c r="A219" s="710"/>
      <c r="B219" s="711"/>
      <c r="C219" s="134"/>
      <c r="D219" s="134"/>
      <c r="E219" s="134"/>
      <c r="F219" s="135"/>
    </row>
    <row r="220" spans="1:6" ht="15.75">
      <c r="A220" s="132"/>
      <c r="B220" s="133"/>
      <c r="C220" s="134"/>
      <c r="D220" s="134"/>
      <c r="E220" s="134"/>
      <c r="F220" s="135"/>
    </row>
    <row r="221" spans="1:6" ht="15">
      <c r="A221" s="279"/>
      <c r="B221" s="62"/>
      <c r="C221" s="62"/>
      <c r="D221" s="62"/>
      <c r="E221" s="62"/>
      <c r="F221" s="280"/>
    </row>
    <row r="222" spans="1:6" ht="15.75">
      <c r="A222" s="131"/>
      <c r="B222" s="285"/>
      <c r="C222" s="286"/>
      <c r="D222" s="286"/>
      <c r="E222" s="286"/>
      <c r="F222" s="287"/>
    </row>
    <row r="223" spans="1:6" ht="15.75">
      <c r="A223" s="727"/>
      <c r="B223" s="727"/>
      <c r="C223" s="294"/>
      <c r="D223" s="294"/>
      <c r="E223" s="294"/>
      <c r="F223" s="115"/>
    </row>
    <row r="224" spans="1:6" ht="15">
      <c r="A224" s="109"/>
      <c r="B224" s="110"/>
      <c r="C224" s="167"/>
      <c r="D224" s="167"/>
      <c r="E224" s="167"/>
      <c r="F224" s="117"/>
    </row>
    <row r="225" spans="1:6" ht="15.75">
      <c r="A225" s="727"/>
      <c r="B225" s="727"/>
      <c r="C225" s="294"/>
      <c r="D225" s="294"/>
      <c r="E225" s="294"/>
      <c r="F225" s="115"/>
    </row>
    <row r="226" spans="1:6" ht="15.75">
      <c r="A226" s="728"/>
      <c r="B226" s="728"/>
      <c r="C226" s="297"/>
      <c r="D226" s="297"/>
      <c r="E226" s="297"/>
      <c r="F226" s="121"/>
    </row>
    <row r="227" spans="1:6" ht="15.75">
      <c r="A227" s="114"/>
      <c r="B227" s="114"/>
      <c r="C227" s="297"/>
      <c r="D227" s="297"/>
      <c r="E227" s="297"/>
      <c r="F227" s="121"/>
    </row>
    <row r="228" spans="1:6" ht="15">
      <c r="A228" s="299"/>
      <c r="B228" s="59"/>
      <c r="C228" s="59"/>
      <c r="D228" s="59"/>
      <c r="E228" s="59"/>
      <c r="F228" s="300"/>
    </row>
    <row r="229" spans="1:6" ht="15.75">
      <c r="A229" s="109"/>
      <c r="B229" s="302"/>
      <c r="C229" s="303"/>
      <c r="D229" s="303"/>
      <c r="E229" s="303"/>
      <c r="F229" s="296"/>
    </row>
    <row r="230" spans="1:6" ht="15.75">
      <c r="A230" s="727"/>
      <c r="B230" s="727"/>
      <c r="C230" s="294"/>
      <c r="D230" s="294"/>
      <c r="E230" s="294"/>
      <c r="F230" s="115"/>
    </row>
    <row r="231" spans="1:6" ht="15">
      <c r="A231" s="109"/>
      <c r="B231" s="110"/>
      <c r="C231" s="167"/>
      <c r="D231" s="167"/>
      <c r="E231" s="167"/>
      <c r="F231" s="117"/>
    </row>
    <row r="232" spans="1:6" ht="15.75">
      <c r="A232" s="727"/>
      <c r="B232" s="727"/>
      <c r="C232" s="294"/>
      <c r="D232" s="294"/>
      <c r="E232" s="294"/>
      <c r="F232" s="115"/>
    </row>
    <row r="233" spans="1:6" ht="15.75">
      <c r="A233" s="728"/>
      <c r="B233" s="728"/>
      <c r="C233" s="297"/>
      <c r="D233" s="297"/>
      <c r="E233" s="297"/>
      <c r="F233" s="121"/>
    </row>
    <row r="234" spans="1:6" ht="15.75">
      <c r="A234" s="114"/>
      <c r="B234" s="114"/>
      <c r="C234" s="297"/>
      <c r="D234" s="297"/>
      <c r="E234" s="297"/>
      <c r="F234" s="121"/>
    </row>
    <row r="235" spans="1:6" ht="15">
      <c r="A235" s="299"/>
      <c r="B235" s="59"/>
      <c r="C235" s="59"/>
      <c r="D235" s="59"/>
      <c r="E235" s="59"/>
      <c r="F235" s="300"/>
    </row>
    <row r="236" spans="1:6" ht="15.75">
      <c r="A236" s="109"/>
      <c r="B236" s="302"/>
      <c r="C236" s="303"/>
      <c r="D236" s="303"/>
      <c r="E236" s="303"/>
      <c r="F236" s="296"/>
    </row>
    <row r="237" spans="1:6" ht="15.75">
      <c r="A237" s="727"/>
      <c r="B237" s="727"/>
      <c r="C237" s="294"/>
      <c r="D237" s="294"/>
      <c r="E237" s="294"/>
      <c r="F237" s="115"/>
    </row>
    <row r="238" spans="1:6" ht="15.75">
      <c r="A238" s="109"/>
      <c r="B238" s="113"/>
      <c r="C238" s="167"/>
      <c r="D238" s="294"/>
      <c r="E238" s="167"/>
      <c r="F238" s="117"/>
    </row>
    <row r="239" spans="1:6" ht="15">
      <c r="A239" s="109"/>
      <c r="B239" s="110"/>
      <c r="C239" s="167"/>
      <c r="D239" s="167"/>
      <c r="E239" s="167"/>
      <c r="F239" s="117"/>
    </row>
    <row r="240" spans="1:6" ht="15.75">
      <c r="A240" s="727"/>
      <c r="B240" s="727"/>
      <c r="C240" s="294"/>
      <c r="D240" s="294"/>
      <c r="E240" s="294"/>
      <c r="F240" s="115"/>
    </row>
    <row r="241" spans="1:6" ht="15.75">
      <c r="A241" s="728"/>
      <c r="B241" s="728"/>
      <c r="C241" s="297"/>
      <c r="D241" s="297"/>
      <c r="E241" s="297"/>
      <c r="F241" s="121"/>
    </row>
    <row r="242" spans="1:6" ht="15">
      <c r="A242" s="110"/>
      <c r="B242" s="110"/>
      <c r="C242" s="167"/>
      <c r="D242" s="167"/>
      <c r="E242" s="167"/>
      <c r="F242" s="117"/>
    </row>
    <row r="243" spans="1:6" ht="15.75">
      <c r="A243" s="730"/>
      <c r="B243" s="730"/>
      <c r="C243" s="730"/>
      <c r="D243" s="730"/>
      <c r="E243" s="730"/>
      <c r="F243" s="730"/>
    </row>
    <row r="244" spans="1:6" ht="15.75">
      <c r="A244" s="721"/>
      <c r="B244" s="722"/>
      <c r="C244" s="305"/>
      <c r="D244" s="305"/>
      <c r="E244" s="305"/>
      <c r="F244" s="66"/>
    </row>
    <row r="245" spans="1:6" ht="15.75">
      <c r="A245" s="721"/>
      <c r="B245" s="722"/>
      <c r="C245" s="305"/>
      <c r="D245" s="305"/>
      <c r="E245" s="305"/>
      <c r="F245" s="66"/>
    </row>
    <row r="246" spans="1:6" ht="15.75">
      <c r="A246" s="725"/>
      <c r="B246" s="726"/>
      <c r="C246" s="307"/>
      <c r="D246" s="307"/>
      <c r="E246" s="307"/>
      <c r="F246" s="308"/>
    </row>
    <row r="247" spans="1:6" ht="15">
      <c r="A247" s="110"/>
      <c r="B247" s="110"/>
      <c r="C247" s="110"/>
      <c r="D247" s="110"/>
      <c r="E247" s="110"/>
      <c r="F247" s="110"/>
    </row>
    <row r="248" spans="1:6" ht="15">
      <c r="A248" s="110"/>
      <c r="B248" s="110"/>
      <c r="C248" s="110"/>
      <c r="D248" s="110"/>
      <c r="E248" s="110"/>
      <c r="F248" s="110"/>
    </row>
    <row r="249" spans="1:6" ht="15.75">
      <c r="A249" s="311"/>
      <c r="B249" s="110"/>
      <c r="C249" s="110"/>
      <c r="D249" s="110"/>
      <c r="E249" s="110"/>
      <c r="F249" s="110"/>
    </row>
    <row r="250" spans="1:6" ht="15">
      <c r="A250" s="723"/>
      <c r="B250" s="724"/>
      <c r="C250" s="167"/>
      <c r="D250" s="167"/>
      <c r="E250" s="167"/>
      <c r="F250" s="117"/>
    </row>
    <row r="251" spans="1:6" ht="15">
      <c r="A251" s="723"/>
      <c r="B251" s="724"/>
      <c r="C251" s="167"/>
      <c r="D251" s="167"/>
      <c r="E251" s="167"/>
      <c r="F251" s="117"/>
    </row>
    <row r="252" spans="1:6" ht="15">
      <c r="A252" s="723"/>
      <c r="B252" s="724"/>
      <c r="C252" s="167"/>
      <c r="D252" s="167"/>
      <c r="E252" s="167"/>
      <c r="F252" s="117"/>
    </row>
    <row r="253" spans="1:6" ht="15">
      <c r="A253" s="110"/>
      <c r="B253" s="110"/>
      <c r="C253" s="110"/>
      <c r="D253" s="110"/>
      <c r="E253" s="110"/>
      <c r="F253" s="110"/>
    </row>
    <row r="254" spans="1:6" ht="15">
      <c r="A254" s="110"/>
      <c r="B254" s="110"/>
      <c r="C254" s="110"/>
      <c r="D254" s="110"/>
      <c r="E254" s="110"/>
      <c r="F254" s="110"/>
    </row>
    <row r="255" spans="1:6" ht="15">
      <c r="A255" s="110"/>
      <c r="B255" s="110"/>
      <c r="C255" s="110"/>
      <c r="D255" s="110"/>
      <c r="E255" s="110"/>
      <c r="F255" s="110"/>
    </row>
    <row r="256" spans="1:6" ht="15">
      <c r="A256" s="110"/>
      <c r="B256" s="110"/>
      <c r="C256" s="110"/>
      <c r="D256" s="110"/>
      <c r="E256" s="110"/>
      <c r="F256" s="110"/>
    </row>
    <row r="257" spans="1:6" ht="15">
      <c r="A257" s="110"/>
      <c r="B257" s="110"/>
      <c r="C257" s="110"/>
      <c r="D257" s="110"/>
      <c r="E257" s="110"/>
      <c r="F257" s="110"/>
    </row>
    <row r="258" spans="1:6" ht="15">
      <c r="A258" s="110"/>
      <c r="B258" s="110"/>
      <c r="C258" s="110"/>
      <c r="D258" s="110"/>
      <c r="E258" s="110"/>
      <c r="F258" s="110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61"/>
      <c r="B264" s="61"/>
      <c r="C264" s="61"/>
      <c r="D264" s="61"/>
      <c r="E264" s="61"/>
      <c r="F264" s="61"/>
    </row>
    <row r="265" spans="1:6" ht="12.75">
      <c r="A265" s="61"/>
      <c r="B265" s="61"/>
      <c r="C265" s="61"/>
      <c r="D265" s="61"/>
      <c r="E265" s="61"/>
      <c r="F265" s="61"/>
    </row>
    <row r="266" spans="1:6" ht="12.75">
      <c r="A266" s="61"/>
      <c r="B266" s="61"/>
      <c r="C266" s="61"/>
      <c r="D266" s="61"/>
      <c r="E266" s="61"/>
      <c r="F266" s="61"/>
    </row>
  </sheetData>
  <sheetProtection/>
  <mergeCells count="43">
    <mergeCell ref="A241:B241"/>
    <mergeCell ref="A170:F170"/>
    <mergeCell ref="A237:B237"/>
    <mergeCell ref="A226:B226"/>
    <mergeCell ref="A230:B230"/>
    <mergeCell ref="A205:B205"/>
    <mergeCell ref="A214:B214"/>
    <mergeCell ref="A201:B201"/>
    <mergeCell ref="A191:B191"/>
    <mergeCell ref="A219:B219"/>
    <mergeCell ref="A252:B252"/>
    <mergeCell ref="A243:F243"/>
    <mergeCell ref="A244:B244"/>
    <mergeCell ref="A245:B245"/>
    <mergeCell ref="A246:B246"/>
    <mergeCell ref="A250:B250"/>
    <mergeCell ref="A251:B251"/>
    <mergeCell ref="A240:B240"/>
    <mergeCell ref="A200:B200"/>
    <mergeCell ref="A178:B178"/>
    <mergeCell ref="A218:B218"/>
    <mergeCell ref="A172:B172"/>
    <mergeCell ref="A179:B179"/>
    <mergeCell ref="A173:B173"/>
    <mergeCell ref="A223:B223"/>
    <mergeCell ref="A225:B225"/>
    <mergeCell ref="A192:B192"/>
    <mergeCell ref="A209:B209"/>
    <mergeCell ref="A210:B210"/>
    <mergeCell ref="A171:B171"/>
    <mergeCell ref="A156:B156"/>
    <mergeCell ref="A167:B167"/>
    <mergeCell ref="A168:B168"/>
    <mergeCell ref="A233:B233"/>
    <mergeCell ref="A232:B232"/>
    <mergeCell ref="M7:P7"/>
    <mergeCell ref="H7:K7"/>
    <mergeCell ref="A140:B140"/>
    <mergeCell ref="A151:B151"/>
    <mergeCell ref="A152:B152"/>
    <mergeCell ref="C7:F7"/>
    <mergeCell ref="A177:B177"/>
    <mergeCell ref="A196:B196"/>
  </mergeCells>
  <printOptions horizontalCentered="1"/>
  <pageMargins left="0.5118110236220472" right="0.5118110236220472" top="0.5905511811023623" bottom="0.5905511811023623" header="0.31496062992125984" footer="0.31496062992125984"/>
  <pageSetup blackAndWhite="1" fitToHeight="2" horizontalDpi="600" verticalDpi="600" orientation="landscape" paperSize="9" scale="50" r:id="rId1"/>
  <rowBreaks count="1" manualBreakCount="1">
    <brk id="10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A4">
      <selection activeCell="F39" sqref="F39"/>
    </sheetView>
  </sheetViews>
  <sheetFormatPr defaultColWidth="9.140625" defaultRowHeight="12.75"/>
  <cols>
    <col min="1" max="1" width="5.00390625" style="0" customWidth="1"/>
    <col min="3" max="3" width="32.7109375" style="0" customWidth="1"/>
    <col min="4" max="4" width="15.57421875" style="0" customWidth="1"/>
    <col min="5" max="5" width="5.421875" style="0" customWidth="1"/>
    <col min="6" max="6" width="15.7109375" style="0" customWidth="1"/>
    <col min="7" max="7" width="14.57421875" style="0" customWidth="1"/>
    <col min="9" max="9" width="18.140625" style="0" customWidth="1"/>
    <col min="11" max="11" width="16.140625" style="0" customWidth="1"/>
  </cols>
  <sheetData>
    <row r="2" spans="2:11" ht="15.75" thickBot="1">
      <c r="B2" s="108" t="s">
        <v>162</v>
      </c>
      <c r="C2" s="54"/>
      <c r="D2" s="55"/>
      <c r="E2" s="55"/>
      <c r="F2" s="55"/>
      <c r="G2" s="56"/>
      <c r="H2" s="56"/>
      <c r="I2" s="57"/>
      <c r="J2" s="58"/>
      <c r="K2" s="56"/>
    </row>
    <row r="3" spans="2:11" ht="15.75">
      <c r="B3" s="217">
        <v>672</v>
      </c>
      <c r="C3" s="389" t="s">
        <v>9</v>
      </c>
      <c r="D3" s="609">
        <v>6251092</v>
      </c>
      <c r="E3" s="553">
        <v>0</v>
      </c>
      <c r="F3" s="614">
        <f aca="true" t="shared" si="0" ref="F3:F15">SUM(D3:E3)</f>
        <v>6251092</v>
      </c>
      <c r="G3" s="455">
        <v>6251092</v>
      </c>
      <c r="H3" s="456">
        <v>0</v>
      </c>
      <c r="I3" s="220">
        <f aca="true" t="shared" si="1" ref="I3:I28">SUM(G3:H3)</f>
        <v>6251092</v>
      </c>
      <c r="J3" s="221">
        <f>(I3/F3)*100</f>
        <v>100</v>
      </c>
      <c r="K3" s="222">
        <f aca="true" t="shared" si="2" ref="K3:K28">(F3-I3)</f>
        <v>0</v>
      </c>
    </row>
    <row r="4" spans="2:11" ht="15.75">
      <c r="B4" s="32">
        <v>672</v>
      </c>
      <c r="C4" s="42" t="s">
        <v>10</v>
      </c>
      <c r="D4" s="384">
        <f>SUM('stř.2020'!G12)</f>
        <v>0</v>
      </c>
      <c r="E4" s="554">
        <v>0</v>
      </c>
      <c r="F4" s="124">
        <f t="shared" si="0"/>
        <v>0</v>
      </c>
      <c r="G4" s="336">
        <f>SUM('stř.2020'!L12)</f>
        <v>0</v>
      </c>
      <c r="H4" s="337">
        <v>0</v>
      </c>
      <c r="I4" s="72">
        <f t="shared" si="1"/>
        <v>0</v>
      </c>
      <c r="J4" s="35" t="s">
        <v>11</v>
      </c>
      <c r="K4" s="36">
        <f t="shared" si="2"/>
        <v>0</v>
      </c>
    </row>
    <row r="5" spans="2:11" ht="15.75">
      <c r="B5" s="191" t="s">
        <v>15</v>
      </c>
      <c r="C5" s="191"/>
      <c r="D5" s="555">
        <f>SUM(D3:D4)</f>
        <v>6251092</v>
      </c>
      <c r="E5" s="192">
        <f>SUM(E3:E4)</f>
        <v>0</v>
      </c>
      <c r="F5" s="192">
        <f t="shared" si="0"/>
        <v>6251092</v>
      </c>
      <c r="G5" s="193">
        <f>SUM(G3:G4)</f>
        <v>6251092</v>
      </c>
      <c r="H5" s="202">
        <f>SUM(H3:H4)</f>
        <v>0</v>
      </c>
      <c r="I5" s="206">
        <f t="shared" si="1"/>
        <v>6251092</v>
      </c>
      <c r="J5" s="205">
        <f>(I5/F5)*100</f>
        <v>100</v>
      </c>
      <c r="K5" s="194">
        <f t="shared" si="2"/>
        <v>0</v>
      </c>
    </row>
    <row r="6" spans="2:11" ht="15.75">
      <c r="B6" s="509">
        <v>501</v>
      </c>
      <c r="C6" s="518" t="s">
        <v>59</v>
      </c>
      <c r="D6" s="331">
        <v>9815</v>
      </c>
      <c r="E6" s="387">
        <v>0</v>
      </c>
      <c r="F6" s="492">
        <f t="shared" si="0"/>
        <v>9815</v>
      </c>
      <c r="G6" s="336">
        <v>0</v>
      </c>
      <c r="H6" s="337">
        <v>0</v>
      </c>
      <c r="I6" s="73">
        <f t="shared" si="1"/>
        <v>0</v>
      </c>
      <c r="J6" s="35" t="s">
        <v>11</v>
      </c>
      <c r="K6" s="401">
        <f t="shared" si="2"/>
        <v>9815</v>
      </c>
    </row>
    <row r="7" spans="2:11" ht="15.75">
      <c r="B7" s="139">
        <v>501</v>
      </c>
      <c r="C7" s="519" t="s">
        <v>110</v>
      </c>
      <c r="D7" s="384">
        <v>16238</v>
      </c>
      <c r="E7" s="387">
        <v>0</v>
      </c>
      <c r="F7" s="130">
        <f t="shared" si="0"/>
        <v>16238</v>
      </c>
      <c r="G7" s="336">
        <v>0</v>
      </c>
      <c r="H7" s="337">
        <v>0</v>
      </c>
      <c r="I7" s="72">
        <f t="shared" si="1"/>
        <v>0</v>
      </c>
      <c r="J7" s="35">
        <f>(I7/F7)*100</f>
        <v>0</v>
      </c>
      <c r="K7" s="138">
        <f t="shared" si="2"/>
        <v>16238</v>
      </c>
    </row>
    <row r="8" spans="2:11" ht="15.75">
      <c r="B8" s="150" t="s">
        <v>28</v>
      </c>
      <c r="C8" s="150"/>
      <c r="D8" s="520">
        <f>SUM(D6:D7)</f>
        <v>26053</v>
      </c>
      <c r="E8" s="151">
        <f>SUM(E6:E7)</f>
        <v>0</v>
      </c>
      <c r="F8" s="151">
        <f t="shared" si="0"/>
        <v>26053</v>
      </c>
      <c r="G8" s="152">
        <f>SUM(G6:G7)</f>
        <v>0</v>
      </c>
      <c r="H8" s="153">
        <f>SUM(H6:H7)</f>
        <v>0</v>
      </c>
      <c r="I8" s="154">
        <f t="shared" si="1"/>
        <v>0</v>
      </c>
      <c r="J8" s="155" t="s">
        <v>11</v>
      </c>
      <c r="K8" s="156">
        <f t="shared" si="2"/>
        <v>26053</v>
      </c>
    </row>
    <row r="9" spans="2:11" ht="15.75">
      <c r="B9" s="32">
        <v>51280</v>
      </c>
      <c r="C9" s="42" t="s">
        <v>60</v>
      </c>
      <c r="D9" s="331">
        <v>10000</v>
      </c>
      <c r="E9" s="387">
        <v>0</v>
      </c>
      <c r="F9" s="33">
        <f t="shared" si="0"/>
        <v>10000</v>
      </c>
      <c r="G9" s="336">
        <v>0</v>
      </c>
      <c r="H9" s="337">
        <v>0</v>
      </c>
      <c r="I9" s="72">
        <f t="shared" si="1"/>
        <v>0</v>
      </c>
      <c r="J9" s="35">
        <f>(I9/F9)*100</f>
        <v>0</v>
      </c>
      <c r="K9" s="137">
        <f t="shared" si="2"/>
        <v>10000</v>
      </c>
    </row>
    <row r="10" spans="2:11" ht="15.75">
      <c r="B10" s="32" t="s">
        <v>36</v>
      </c>
      <c r="C10" s="42" t="s">
        <v>88</v>
      </c>
      <c r="D10" s="384">
        <f>SUM('stř.2020'!G18)</f>
        <v>0</v>
      </c>
      <c r="E10" s="387">
        <v>0</v>
      </c>
      <c r="F10" s="33">
        <f t="shared" si="0"/>
        <v>0</v>
      </c>
      <c r="G10" s="336">
        <v>0</v>
      </c>
      <c r="H10" s="337">
        <v>0</v>
      </c>
      <c r="I10" s="72">
        <f t="shared" si="1"/>
        <v>0</v>
      </c>
      <c r="J10" s="35" t="s">
        <v>11</v>
      </c>
      <c r="K10" s="137">
        <f t="shared" si="2"/>
        <v>0</v>
      </c>
    </row>
    <row r="11" spans="2:11" ht="15.75">
      <c r="B11" s="451" t="s">
        <v>50</v>
      </c>
      <c r="C11" s="452"/>
      <c r="D11" s="563">
        <f>SUM(D9:D10)</f>
        <v>10000</v>
      </c>
      <c r="E11" s="391">
        <f>SUM(E10:E10)</f>
        <v>0</v>
      </c>
      <c r="F11" s="441">
        <f t="shared" si="0"/>
        <v>10000</v>
      </c>
      <c r="G11" s="442">
        <f>SUM(G9:G10)</f>
        <v>0</v>
      </c>
      <c r="H11" s="457">
        <f>SUM(H9:H10)</f>
        <v>0</v>
      </c>
      <c r="I11" s="154">
        <f t="shared" si="1"/>
        <v>0</v>
      </c>
      <c r="J11" s="450">
        <f aca="true" t="shared" si="3" ref="J11:J21">(I11/F11)*100</f>
        <v>0</v>
      </c>
      <c r="K11" s="414">
        <f t="shared" si="2"/>
        <v>10000</v>
      </c>
    </row>
    <row r="12" spans="2:11" ht="15.75">
      <c r="B12" s="236">
        <v>521</v>
      </c>
      <c r="C12" s="522" t="s">
        <v>51</v>
      </c>
      <c r="D12" s="331">
        <v>4510175</v>
      </c>
      <c r="E12" s="387">
        <v>0</v>
      </c>
      <c r="F12" s="168">
        <f t="shared" si="0"/>
        <v>4510175</v>
      </c>
      <c r="G12" s="336">
        <v>4510175</v>
      </c>
      <c r="H12" s="337">
        <v>0</v>
      </c>
      <c r="I12" s="143">
        <f t="shared" si="1"/>
        <v>4510175</v>
      </c>
      <c r="J12" s="238">
        <f t="shared" si="3"/>
        <v>100</v>
      </c>
      <c r="K12" s="239">
        <f t="shared" si="2"/>
        <v>0</v>
      </c>
    </row>
    <row r="13" spans="2:11" ht="15.75">
      <c r="B13" s="236">
        <v>521</v>
      </c>
      <c r="C13" s="522" t="s">
        <v>126</v>
      </c>
      <c r="D13" s="261">
        <v>11000</v>
      </c>
      <c r="E13" s="387"/>
      <c r="F13" s="168">
        <f t="shared" si="0"/>
        <v>11000</v>
      </c>
      <c r="G13" s="336">
        <v>65865</v>
      </c>
      <c r="H13" s="337">
        <v>0</v>
      </c>
      <c r="I13" s="143">
        <f t="shared" si="1"/>
        <v>65865</v>
      </c>
      <c r="J13" s="238" t="s">
        <v>11</v>
      </c>
      <c r="K13" s="239">
        <f t="shared" si="2"/>
        <v>-54865</v>
      </c>
    </row>
    <row r="14" spans="2:11" ht="15.75">
      <c r="B14" s="236">
        <v>521</v>
      </c>
      <c r="C14" s="522" t="s">
        <v>111</v>
      </c>
      <c r="D14" s="261">
        <v>40000</v>
      </c>
      <c r="E14" s="387"/>
      <c r="F14" s="168">
        <f t="shared" si="0"/>
        <v>40000</v>
      </c>
      <c r="G14" s="336">
        <v>40000</v>
      </c>
      <c r="H14" s="337">
        <v>0</v>
      </c>
      <c r="I14" s="143">
        <f t="shared" si="1"/>
        <v>40000</v>
      </c>
      <c r="J14" s="238" t="s">
        <v>11</v>
      </c>
      <c r="K14" s="239">
        <f t="shared" si="2"/>
        <v>0</v>
      </c>
    </row>
    <row r="15" spans="2:11" ht="15.75">
      <c r="B15" s="236">
        <v>521</v>
      </c>
      <c r="C15" s="522" t="s">
        <v>134</v>
      </c>
      <c r="D15" s="384">
        <v>0</v>
      </c>
      <c r="E15" s="387">
        <v>0</v>
      </c>
      <c r="F15" s="168">
        <f t="shared" si="0"/>
        <v>0</v>
      </c>
      <c r="G15" s="336">
        <v>0</v>
      </c>
      <c r="H15" s="337">
        <v>0</v>
      </c>
      <c r="I15" s="143">
        <f t="shared" si="1"/>
        <v>0</v>
      </c>
      <c r="J15" s="238" t="s">
        <v>11</v>
      </c>
      <c r="K15" s="239">
        <f t="shared" si="2"/>
        <v>0</v>
      </c>
    </row>
    <row r="16" spans="2:11" ht="15.75">
      <c r="B16" s="451" t="s">
        <v>90</v>
      </c>
      <c r="C16" s="452"/>
      <c r="D16" s="563">
        <f>SUM(D12:D15)</f>
        <v>4561175</v>
      </c>
      <c r="E16" s="391">
        <f>SUM(E12:E15)</f>
        <v>0</v>
      </c>
      <c r="F16" s="441">
        <f>SUM(F12:F15)</f>
        <v>4561175</v>
      </c>
      <c r="G16" s="440">
        <f>SUM(G12:G15)</f>
        <v>4616040</v>
      </c>
      <c r="H16" s="458">
        <f>SUM(H12:H15)</f>
        <v>0</v>
      </c>
      <c r="I16" s="154">
        <f t="shared" si="1"/>
        <v>4616040</v>
      </c>
      <c r="J16" s="450">
        <f t="shared" si="3"/>
        <v>101.2028698745389</v>
      </c>
      <c r="K16" s="438">
        <f t="shared" si="2"/>
        <v>-54865</v>
      </c>
    </row>
    <row r="17" spans="2:11" ht="15.75">
      <c r="B17" s="236">
        <v>524</v>
      </c>
      <c r="C17" s="522" t="s">
        <v>87</v>
      </c>
      <c r="D17" s="331">
        <v>409517</v>
      </c>
      <c r="E17" s="387">
        <v>0</v>
      </c>
      <c r="F17" s="168">
        <f>SUM(D17:E17)</f>
        <v>409517</v>
      </c>
      <c r="G17" s="336">
        <f>G12*0.09</f>
        <v>405915.75</v>
      </c>
      <c r="H17" s="337">
        <v>0</v>
      </c>
      <c r="I17" s="143">
        <f t="shared" si="1"/>
        <v>405915.75</v>
      </c>
      <c r="J17" s="238">
        <f t="shared" si="3"/>
        <v>99.12061037759116</v>
      </c>
      <c r="K17" s="239">
        <f t="shared" si="2"/>
        <v>3601.25</v>
      </c>
    </row>
    <row r="18" spans="2:11" ht="15.75">
      <c r="B18" s="236">
        <v>524</v>
      </c>
      <c r="C18" s="522" t="s">
        <v>102</v>
      </c>
      <c r="D18" s="384">
        <v>1128444</v>
      </c>
      <c r="E18" s="387">
        <v>0</v>
      </c>
      <c r="F18" s="168">
        <f>SUM(D18:E18)</f>
        <v>1128444</v>
      </c>
      <c r="G18" s="336">
        <f>G12*0.248</f>
        <v>1118523.4</v>
      </c>
      <c r="H18" s="337">
        <v>0</v>
      </c>
      <c r="I18" s="143">
        <f t="shared" si="1"/>
        <v>1118523.4</v>
      </c>
      <c r="J18" s="238">
        <f t="shared" si="3"/>
        <v>99.12086022877519</v>
      </c>
      <c r="K18" s="239">
        <f t="shared" si="2"/>
        <v>9920.600000000093</v>
      </c>
    </row>
    <row r="19" spans="2:11" ht="15.75">
      <c r="B19" s="451" t="s">
        <v>91</v>
      </c>
      <c r="C19" s="452"/>
      <c r="D19" s="563">
        <f>SUM(D17:D18)</f>
        <v>1537961</v>
      </c>
      <c r="E19" s="391">
        <f>SUM(E17:E18)</f>
        <v>0</v>
      </c>
      <c r="F19" s="441">
        <f>SUM(F17:F18)</f>
        <v>1537961</v>
      </c>
      <c r="G19" s="440">
        <f>SUM(G17:G18)</f>
        <v>1524439.15</v>
      </c>
      <c r="H19" s="458">
        <f>SUM(H17:H18)</f>
        <v>0</v>
      </c>
      <c r="I19" s="154">
        <f t="shared" si="1"/>
        <v>1524439.15</v>
      </c>
      <c r="J19" s="450">
        <f t="shared" si="3"/>
        <v>99.12079370023037</v>
      </c>
      <c r="K19" s="438">
        <f t="shared" si="2"/>
        <v>13521.850000000093</v>
      </c>
    </row>
    <row r="20" spans="2:11" ht="15.75">
      <c r="B20" s="236">
        <v>527</v>
      </c>
      <c r="C20" s="522" t="s">
        <v>53</v>
      </c>
      <c r="D20" s="331">
        <v>90203</v>
      </c>
      <c r="E20" s="387">
        <v>0</v>
      </c>
      <c r="F20" s="168">
        <f>SUM(D20:E20)</f>
        <v>90203</v>
      </c>
      <c r="G20" s="336">
        <f>(G12+G14)*0.02</f>
        <v>91003.5</v>
      </c>
      <c r="H20" s="337">
        <v>0</v>
      </c>
      <c r="I20" s="143">
        <f t="shared" si="1"/>
        <v>91003.5</v>
      </c>
      <c r="J20" s="238">
        <f t="shared" si="3"/>
        <v>100.8874427679789</v>
      </c>
      <c r="K20" s="239">
        <f t="shared" si="2"/>
        <v>-800.5</v>
      </c>
    </row>
    <row r="21" spans="2:11" ht="15.75">
      <c r="B21" s="236">
        <v>527</v>
      </c>
      <c r="C21" s="522" t="s">
        <v>94</v>
      </c>
      <c r="D21" s="261">
        <v>8300</v>
      </c>
      <c r="E21" s="387">
        <v>0</v>
      </c>
      <c r="F21" s="168">
        <f>SUM(D21:E21)</f>
        <v>8300</v>
      </c>
      <c r="G21" s="336">
        <v>0</v>
      </c>
      <c r="H21" s="337">
        <v>0</v>
      </c>
      <c r="I21" s="143">
        <f t="shared" si="1"/>
        <v>0</v>
      </c>
      <c r="J21" s="238">
        <f t="shared" si="3"/>
        <v>0</v>
      </c>
      <c r="K21" s="239">
        <f t="shared" si="2"/>
        <v>8300</v>
      </c>
    </row>
    <row r="22" spans="2:11" ht="15.75">
      <c r="B22" s="236">
        <v>527</v>
      </c>
      <c r="C22" s="522" t="s">
        <v>52</v>
      </c>
      <c r="D22" s="261">
        <v>0</v>
      </c>
      <c r="E22" s="387">
        <v>0</v>
      </c>
      <c r="F22" s="168">
        <f>SUM(D22:E22)</f>
        <v>0</v>
      </c>
      <c r="G22" s="336">
        <v>0</v>
      </c>
      <c r="H22" s="337">
        <v>0</v>
      </c>
      <c r="I22" s="143">
        <f t="shared" si="1"/>
        <v>0</v>
      </c>
      <c r="J22" s="238" t="s">
        <v>11</v>
      </c>
      <c r="K22" s="239">
        <f t="shared" si="2"/>
        <v>0</v>
      </c>
    </row>
    <row r="23" spans="2:11" ht="15.75">
      <c r="B23" s="236">
        <v>527</v>
      </c>
      <c r="C23" s="522" t="s">
        <v>95</v>
      </c>
      <c r="D23" s="384">
        <v>0</v>
      </c>
      <c r="E23" s="387">
        <v>0</v>
      </c>
      <c r="F23" s="168">
        <f>SUM(D23:E23)</f>
        <v>0</v>
      </c>
      <c r="G23" s="336">
        <v>0</v>
      </c>
      <c r="H23" s="337">
        <v>0</v>
      </c>
      <c r="I23" s="143">
        <f t="shared" si="1"/>
        <v>0</v>
      </c>
      <c r="J23" s="35" t="s">
        <v>11</v>
      </c>
      <c r="K23" s="239">
        <f t="shared" si="2"/>
        <v>0</v>
      </c>
    </row>
    <row r="24" spans="2:11" ht="15.75">
      <c r="B24" s="451" t="s">
        <v>89</v>
      </c>
      <c r="C24" s="452"/>
      <c r="D24" s="521">
        <f>SUM(D20:D23)</f>
        <v>98503</v>
      </c>
      <c r="E24" s="391">
        <f>SUM(E20:E23)</f>
        <v>0</v>
      </c>
      <c r="F24" s="441">
        <f>SUM(F20:F23)</f>
        <v>98503</v>
      </c>
      <c r="G24" s="440">
        <f>SUM(G20:G23)</f>
        <v>91003.5</v>
      </c>
      <c r="H24" s="458">
        <f>SUM(H20:H23)</f>
        <v>0</v>
      </c>
      <c r="I24" s="154">
        <f t="shared" si="1"/>
        <v>91003.5</v>
      </c>
      <c r="J24" s="450">
        <f>(I24/F24)*100</f>
        <v>92.38652629869141</v>
      </c>
      <c r="K24" s="438">
        <f t="shared" si="2"/>
        <v>7499.5</v>
      </c>
    </row>
    <row r="25" spans="2:11" ht="15.75">
      <c r="B25" s="459">
        <v>528</v>
      </c>
      <c r="C25" s="460" t="s">
        <v>42</v>
      </c>
      <c r="D25" s="523">
        <f>SUM('stř.2020'!G34)</f>
        <v>0</v>
      </c>
      <c r="E25" s="379">
        <v>0</v>
      </c>
      <c r="F25" s="461">
        <f>SUM(D25:E25)</f>
        <v>0</v>
      </c>
      <c r="G25" s="336">
        <f>SUM('stř.2020'!L34)</f>
        <v>0</v>
      </c>
      <c r="H25" s="337">
        <v>0</v>
      </c>
      <c r="I25" s="462">
        <f t="shared" si="1"/>
        <v>0</v>
      </c>
      <c r="J25" s="463" t="s">
        <v>11</v>
      </c>
      <c r="K25" s="464">
        <f t="shared" si="2"/>
        <v>0</v>
      </c>
    </row>
    <row r="26" spans="2:11" ht="15.75">
      <c r="B26" s="228">
        <v>528</v>
      </c>
      <c r="C26" s="229" t="s">
        <v>70</v>
      </c>
      <c r="D26" s="384">
        <v>0</v>
      </c>
      <c r="E26" s="261">
        <v>0</v>
      </c>
      <c r="F26" s="230">
        <f>SUM(D26:E26)</f>
        <v>0</v>
      </c>
      <c r="G26" s="336">
        <f>SUM('stř.2020'!L35)</f>
        <v>0</v>
      </c>
      <c r="H26" s="337">
        <v>0</v>
      </c>
      <c r="I26" s="231">
        <f t="shared" si="1"/>
        <v>0</v>
      </c>
      <c r="J26" s="232" t="s">
        <v>11</v>
      </c>
      <c r="K26" s="233">
        <f t="shared" si="2"/>
        <v>0</v>
      </c>
    </row>
    <row r="27" spans="2:11" ht="15.75">
      <c r="B27" s="175" t="s">
        <v>92</v>
      </c>
      <c r="C27" s="175"/>
      <c r="D27" s="146">
        <f>SUM(D25:D26)</f>
        <v>0</v>
      </c>
      <c r="E27" s="146">
        <f>SUM(E25:E26)</f>
        <v>0</v>
      </c>
      <c r="F27" s="146">
        <f>SUM(F25:F26)</f>
        <v>0</v>
      </c>
      <c r="G27" s="147">
        <f>SUM(G25:G26)</f>
        <v>0</v>
      </c>
      <c r="H27" s="148">
        <f>SUM(H25:H26)</f>
        <v>0</v>
      </c>
      <c r="I27" s="157">
        <f t="shared" si="1"/>
        <v>0</v>
      </c>
      <c r="J27" s="149" t="s">
        <v>11</v>
      </c>
      <c r="K27" s="147">
        <f t="shared" si="2"/>
        <v>0</v>
      </c>
    </row>
    <row r="28" spans="2:11" ht="15.75">
      <c r="B28" s="123">
        <v>525</v>
      </c>
      <c r="C28" s="126" t="s">
        <v>96</v>
      </c>
      <c r="D28" s="331">
        <v>17400</v>
      </c>
      <c r="E28" s="261">
        <v>0</v>
      </c>
      <c r="F28" s="124">
        <f>SUM(D28:E28)</f>
        <v>17400</v>
      </c>
      <c r="G28" s="336">
        <v>17859.05</v>
      </c>
      <c r="H28" s="337">
        <v>0</v>
      </c>
      <c r="I28" s="72">
        <f t="shared" si="1"/>
        <v>17859.05</v>
      </c>
      <c r="J28" s="35">
        <f>(I28/F28)*100</f>
        <v>102.63821839080461</v>
      </c>
      <c r="K28" s="36">
        <f t="shared" si="2"/>
        <v>-459.0499999999993</v>
      </c>
    </row>
    <row r="29" spans="2:11" ht="15.75">
      <c r="B29" s="165">
        <v>558</v>
      </c>
      <c r="C29" s="166" t="s">
        <v>123</v>
      </c>
      <c r="D29" s="384">
        <f>SUM('stř.2020'!G38)</f>
        <v>0</v>
      </c>
      <c r="E29" s="261">
        <v>0</v>
      </c>
      <c r="F29" s="144">
        <f>SUM(D29:E29)</f>
        <v>0</v>
      </c>
      <c r="G29" s="336">
        <v>0</v>
      </c>
      <c r="H29" s="337">
        <v>0</v>
      </c>
      <c r="I29" s="143">
        <f>SUM(G29:H29)</f>
        <v>0</v>
      </c>
      <c r="J29" s="141" t="s">
        <v>11</v>
      </c>
      <c r="K29" s="142">
        <f>(F29-I29)</f>
        <v>0</v>
      </c>
    </row>
    <row r="30" spans="2:11" ht="15.75">
      <c r="B30" s="145" t="s">
        <v>55</v>
      </c>
      <c r="C30" s="164"/>
      <c r="D30" s="151">
        <f aca="true" t="shared" si="4" ref="D30:I30">SUM(D28:D29)</f>
        <v>17400</v>
      </c>
      <c r="E30" s="151">
        <f t="shared" si="4"/>
        <v>0</v>
      </c>
      <c r="F30" s="151">
        <f t="shared" si="4"/>
        <v>17400</v>
      </c>
      <c r="G30" s="156">
        <f t="shared" si="4"/>
        <v>17859.05</v>
      </c>
      <c r="H30" s="181">
        <f t="shared" si="4"/>
        <v>0</v>
      </c>
      <c r="I30" s="157">
        <f t="shared" si="4"/>
        <v>17859.05</v>
      </c>
      <c r="J30" s="149">
        <f>(I30/F30)*100</f>
        <v>102.63821839080461</v>
      </c>
      <c r="K30" s="147">
        <f>(F30-I30)</f>
        <v>-459.0499999999993</v>
      </c>
    </row>
    <row r="31" spans="2:11" ht="15.75">
      <c r="B31" s="195" t="s">
        <v>57</v>
      </c>
      <c r="C31" s="196"/>
      <c r="D31" s="192">
        <f>(D8+D11+D16+D19+D24+D27+D30)</f>
        <v>6251092</v>
      </c>
      <c r="E31" s="192">
        <f>(E8+E11+E16+E19+E24+E27+E30)</f>
        <v>0</v>
      </c>
      <c r="F31" s="192">
        <f>(F8+F11+F16+F19+F24+F27+F30)</f>
        <v>6251092</v>
      </c>
      <c r="G31" s="194">
        <f>(G8+G11+G16+G19+G24+G27+G30)</f>
        <v>6249341.7</v>
      </c>
      <c r="H31" s="203">
        <f>(H8+H11+H16+H19+H24+H27+H30)</f>
        <v>0</v>
      </c>
      <c r="I31" s="198">
        <f>SUM(G31:H31)</f>
        <v>6249341.7</v>
      </c>
      <c r="J31" s="199">
        <f>(I31/F31)*100</f>
        <v>99.97200009214392</v>
      </c>
      <c r="K31" s="197">
        <f>(F31-I31)</f>
        <v>1750.2999999998137</v>
      </c>
    </row>
    <row r="32" spans="2:11" ht="16.5" thickBot="1">
      <c r="B32" s="50" t="s">
        <v>58</v>
      </c>
      <c r="C32" s="128"/>
      <c r="D32" s="200">
        <f>D5-D31</f>
        <v>0</v>
      </c>
      <c r="E32" s="200">
        <f>E5-E31</f>
        <v>0</v>
      </c>
      <c r="F32" s="200">
        <f>F5-F31</f>
        <v>0</v>
      </c>
      <c r="G32" s="201">
        <f>G5-G31</f>
        <v>1750.2999999998137</v>
      </c>
      <c r="H32" s="204">
        <f>H5-H31</f>
        <v>0</v>
      </c>
      <c r="I32" s="75">
        <f>SUM(G32:H32)</f>
        <v>1750.2999999998137</v>
      </c>
      <c r="J32" s="53"/>
      <c r="K32" s="51"/>
    </row>
    <row r="35" ht="12.75">
      <c r="C35">
        <f>D14*0.338</f>
        <v>13520</v>
      </c>
    </row>
    <row r="36" spans="3:6" ht="12.75">
      <c r="C36">
        <v>72753</v>
      </c>
      <c r="D36" s="88">
        <f>G8+G11+G13+G21+G22+G28</f>
        <v>83724.05</v>
      </c>
      <c r="F36" s="88">
        <f>C38-D36</f>
        <v>2548.949999999997</v>
      </c>
    </row>
    <row r="38" spans="3:6" ht="12.75">
      <c r="C38">
        <f>SUM(C35:C37)</f>
        <v>86273</v>
      </c>
      <c r="F38" s="88">
        <f>F36-G32</f>
        <v>798.6500000001834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</dc:creator>
  <cp:keywords/>
  <dc:description/>
  <cp:lastModifiedBy>Květoslava Blažková</cp:lastModifiedBy>
  <cp:lastPrinted>2019-12-11T13:34:12Z</cp:lastPrinted>
  <dcterms:created xsi:type="dcterms:W3CDTF">2009-01-25T19:49:02Z</dcterms:created>
  <dcterms:modified xsi:type="dcterms:W3CDTF">2021-02-09T11:50:08Z</dcterms:modified>
  <cp:category/>
  <cp:version/>
  <cp:contentType/>
  <cp:contentStatus/>
</cp:coreProperties>
</file>